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/>
  <mc:AlternateContent xmlns:mc="http://schemas.openxmlformats.org/markup-compatibility/2006">
    <mc:Choice Requires="x15">
      <x15ac:absPath xmlns:x15ac="http://schemas.microsoft.com/office/spreadsheetml/2010/11/ac" url="D:\OneDrive - Pontificia Universidad Javeriana\Informacion\Desktop\"/>
    </mc:Choice>
  </mc:AlternateContent>
  <xr:revisionPtr revIDLastSave="28" documentId="8_{EA4A921E-B558-4D92-9F29-61714A81DABA}" xr6:coauthVersionLast="36" xr6:coauthVersionMax="47" xr10:uidLastSave="{DB953C91-0859-4558-9B35-EFD6B823CEC4}"/>
  <bookViews>
    <workbookView xWindow="0" yWindow="0" windowWidth="28800" windowHeight="13500" tabRatio="852" xr2:uid="{00000000-000D-0000-FFFF-FFFF00000000}"/>
  </bookViews>
  <sheets>
    <sheet name="Contenido" sheetId="11" r:id="rId1"/>
    <sheet name="Valor de los Proyectos2022 (2)" sheetId="16" state="hidden" r:id="rId2"/>
    <sheet name="Valores Matricula2022_2023" sheetId="13" r:id="rId3"/>
    <sheet name="Valores Matricula2017-2018 (2)" sheetId="14" state="hidden" r:id="rId4"/>
    <sheet name="OtrosConceptos 2022_2023" sheetId="10" r:id="rId5"/>
  </sheets>
  <definedNames>
    <definedName name="_xlnm._FilterDatabase" localSheetId="3" hidden="1">'Valores Matricula2017-2018 (2)'!$B$11:$W$60</definedName>
    <definedName name="_xlnm._FilterDatabase" localSheetId="2" hidden="1">'Valores Matricula2022_2023'!$B$11:$W$68</definedName>
    <definedName name="_xlnm.Print_Area" localSheetId="3">'Valores Matricula2017-2018 (2)'!$A$11:$W$67</definedName>
    <definedName name="_xlnm.Print_Area" localSheetId="2">'Valores Matricula2022_2023'!$A$11:$W$81</definedName>
    <definedName name="_xlnm.Print_Titles" localSheetId="3">'Valores Matricula2017-2018 (2)'!#REF!</definedName>
    <definedName name="_xlnm.Print_Titles" localSheetId="2">'Valores Matricula2022_2023'!#REF!</definedName>
  </definedNames>
  <calcPr calcId="191028"/>
</workbook>
</file>

<file path=xl/calcChain.xml><?xml version="1.0" encoding="utf-8"?>
<calcChain xmlns="http://schemas.openxmlformats.org/spreadsheetml/2006/main">
  <c r="W126" i="13" l="1"/>
  <c r="K125" i="13" l="1"/>
  <c r="I125" i="13"/>
  <c r="F125" i="13"/>
  <c r="E126" i="13" l="1"/>
  <c r="K117" i="13"/>
  <c r="I117" i="13"/>
  <c r="K77" i="13"/>
  <c r="K78" i="13"/>
  <c r="K79" i="13"/>
  <c r="I77" i="13"/>
  <c r="I78" i="13"/>
  <c r="I79" i="13"/>
  <c r="E66" i="13"/>
  <c r="F117" i="13" l="1"/>
  <c r="G126" i="13" l="1"/>
  <c r="P117" i="13"/>
  <c r="Q117" i="13"/>
  <c r="R117" i="13" s="1"/>
  <c r="S117" i="13" s="1"/>
  <c r="T117" i="13"/>
  <c r="U117" i="13" s="1"/>
  <c r="V117" i="13" s="1"/>
  <c r="W117" i="13" l="1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11" i="10"/>
  <c r="J41" i="16"/>
  <c r="J37" i="16"/>
  <c r="J35" i="16"/>
  <c r="J32" i="16"/>
  <c r="J27" i="16"/>
  <c r="J25" i="16"/>
  <c r="J21" i="16"/>
  <c r="J19" i="16"/>
  <c r="J16" i="16"/>
  <c r="J13" i="16"/>
  <c r="J10" i="16"/>
  <c r="J6" i="16"/>
  <c r="J43" i="16" l="1"/>
  <c r="P77" i="13"/>
  <c r="P78" i="13"/>
  <c r="P76" i="13"/>
  <c r="P75" i="13"/>
  <c r="P79" i="13" l="1"/>
  <c r="F77" i="13" l="1"/>
  <c r="F78" i="13"/>
  <c r="F79" i="13"/>
  <c r="T79" i="13" l="1"/>
  <c r="U79" i="13" s="1"/>
  <c r="V79" i="13" s="1"/>
  <c r="Q79" i="13"/>
  <c r="R79" i="13" s="1"/>
  <c r="S79" i="13" s="1"/>
  <c r="Q78" i="13"/>
  <c r="R78" i="13" s="1"/>
  <c r="S78" i="13" s="1"/>
  <c r="T78" i="13"/>
  <c r="U78" i="13" s="1"/>
  <c r="V78" i="13" s="1"/>
  <c r="T77" i="13"/>
  <c r="U77" i="13" s="1"/>
  <c r="V77" i="13" s="1"/>
  <c r="Q77" i="13"/>
  <c r="R77" i="13" s="1"/>
  <c r="S77" i="13" s="1"/>
  <c r="W77" i="13" l="1"/>
  <c r="W79" i="13"/>
  <c r="W78" i="13"/>
  <c r="K87" i="13" l="1"/>
  <c r="P105" i="13" l="1"/>
  <c r="P89" i="13" l="1"/>
  <c r="P13" i="13"/>
  <c r="K52" i="13" l="1"/>
  <c r="I52" i="13"/>
  <c r="P17" i="13" l="1"/>
  <c r="P43" i="13"/>
  <c r="P52" i="13"/>
  <c r="P63" i="13"/>
  <c r="P62" i="13"/>
  <c r="K63" i="13"/>
  <c r="K64" i="13"/>
  <c r="I63" i="13"/>
  <c r="I64" i="13"/>
  <c r="I65" i="13"/>
  <c r="P94" i="13"/>
  <c r="F101" i="13" l="1"/>
  <c r="F102" i="13"/>
  <c r="K89" i="13" l="1"/>
  <c r="I89" i="13"/>
  <c r="K35" i="13"/>
  <c r="I35" i="13"/>
  <c r="F35" i="13"/>
  <c r="K34" i="13"/>
  <c r="I34" i="13"/>
  <c r="F34" i="13"/>
  <c r="P33" i="13"/>
  <c r="K33" i="13"/>
  <c r="I33" i="13"/>
  <c r="F33" i="13"/>
  <c r="Q33" i="13" s="1"/>
  <c r="R33" i="13" s="1"/>
  <c r="S33" i="13" s="1"/>
  <c r="T33" i="13" l="1"/>
  <c r="U33" i="13" s="1"/>
  <c r="V33" i="13" s="1"/>
  <c r="W33" i="13" s="1"/>
  <c r="F123" i="13" l="1"/>
  <c r="Q123" i="13" s="1"/>
  <c r="R123" i="13" s="1"/>
  <c r="S123" i="13" s="1"/>
  <c r="F118" i="13"/>
  <c r="T118" i="13" s="1"/>
  <c r="U118" i="13" s="1"/>
  <c r="V118" i="13" s="1"/>
  <c r="F119" i="13"/>
  <c r="F120" i="13"/>
  <c r="Q120" i="13" s="1"/>
  <c r="R120" i="13" s="1"/>
  <c r="S120" i="13" s="1"/>
  <c r="P123" i="13"/>
  <c r="K123" i="13"/>
  <c r="I123" i="13"/>
  <c r="P120" i="13"/>
  <c r="K120" i="13"/>
  <c r="I120" i="13"/>
  <c r="P119" i="13"/>
  <c r="K119" i="13"/>
  <c r="I119" i="13"/>
  <c r="P118" i="13"/>
  <c r="K118" i="13"/>
  <c r="I118" i="13"/>
  <c r="P122" i="13"/>
  <c r="K122" i="13"/>
  <c r="I122" i="13"/>
  <c r="F122" i="13"/>
  <c r="T122" i="13" s="1"/>
  <c r="U122" i="13" s="1"/>
  <c r="V122" i="13" s="1"/>
  <c r="Q119" i="13" l="1"/>
  <c r="R119" i="13" s="1"/>
  <c r="S119" i="13" s="1"/>
  <c r="T119" i="13"/>
  <c r="U119" i="13" s="1"/>
  <c r="V119" i="13" s="1"/>
  <c r="T123" i="13"/>
  <c r="U123" i="13" s="1"/>
  <c r="V123" i="13" s="1"/>
  <c r="W123" i="13" s="1"/>
  <c r="Q118" i="13"/>
  <c r="R118" i="13" s="1"/>
  <c r="S118" i="13" s="1"/>
  <c r="W118" i="13" s="1"/>
  <c r="T120" i="13"/>
  <c r="U120" i="13" s="1"/>
  <c r="V120" i="13" s="1"/>
  <c r="W120" i="13" s="1"/>
  <c r="Q122" i="13"/>
  <c r="R122" i="13" s="1"/>
  <c r="S122" i="13" s="1"/>
  <c r="W122" i="13" s="1"/>
  <c r="K105" i="13"/>
  <c r="I105" i="13"/>
  <c r="F105" i="13"/>
  <c r="Q105" i="13" s="1"/>
  <c r="R105" i="13" s="1"/>
  <c r="S105" i="13" s="1"/>
  <c r="P104" i="13"/>
  <c r="K104" i="13"/>
  <c r="I104" i="13"/>
  <c r="F104" i="13"/>
  <c r="Q104" i="13" s="1"/>
  <c r="R104" i="13" s="1"/>
  <c r="S104" i="13" s="1"/>
  <c r="F89" i="13"/>
  <c r="F75" i="13"/>
  <c r="F76" i="13"/>
  <c r="I76" i="13"/>
  <c r="K76" i="13"/>
  <c r="F63" i="13"/>
  <c r="T63" i="13" s="1"/>
  <c r="F65" i="13"/>
  <c r="K65" i="13"/>
  <c r="F54" i="13"/>
  <c r="F55" i="13"/>
  <c r="F52" i="13"/>
  <c r="F43" i="13"/>
  <c r="F24" i="13"/>
  <c r="T76" i="13" l="1"/>
  <c r="U76" i="13" s="1"/>
  <c r="V76" i="13" s="1"/>
  <c r="Q76" i="13"/>
  <c r="R76" i="13" s="1"/>
  <c r="S76" i="13" s="1"/>
  <c r="Q75" i="13"/>
  <c r="R75" i="13" s="1"/>
  <c r="S75" i="13" s="1"/>
  <c r="T75" i="13"/>
  <c r="U75" i="13" s="1"/>
  <c r="V75" i="13" s="1"/>
  <c r="W119" i="13"/>
  <c r="T89" i="13"/>
  <c r="U89" i="13" s="1"/>
  <c r="V89" i="13" s="1"/>
  <c r="Q89" i="13"/>
  <c r="R89" i="13" s="1"/>
  <c r="S89" i="13" s="1"/>
  <c r="Q52" i="13"/>
  <c r="R52" i="13" s="1"/>
  <c r="S52" i="13" s="1"/>
  <c r="T52" i="13"/>
  <c r="U52" i="13" s="1"/>
  <c r="V52" i="13" s="1"/>
  <c r="T65" i="13"/>
  <c r="U65" i="13" s="1"/>
  <c r="V65" i="13" s="1"/>
  <c r="W65" i="13" s="1"/>
  <c r="Q65" i="13"/>
  <c r="R65" i="13" s="1"/>
  <c r="U63" i="13"/>
  <c r="V63" i="13" s="1"/>
  <c r="Q63" i="13"/>
  <c r="R63" i="13" s="1"/>
  <c r="S63" i="13" s="1"/>
  <c r="T104" i="13"/>
  <c r="U104" i="13" s="1"/>
  <c r="V104" i="13" s="1"/>
  <c r="W104" i="13" s="1"/>
  <c r="T105" i="13"/>
  <c r="U105" i="13" s="1"/>
  <c r="V105" i="13" s="1"/>
  <c r="W105" i="13" s="1"/>
  <c r="W75" i="13" l="1"/>
  <c r="W76" i="13"/>
  <c r="W89" i="13"/>
  <c r="W63" i="13"/>
  <c r="W52" i="13"/>
  <c r="P24" i="13" l="1"/>
  <c r="F58" i="13" l="1"/>
  <c r="T58" i="13" l="1"/>
  <c r="U58" i="13" s="1"/>
  <c r="V58" i="13" s="1"/>
  <c r="Q58" i="13"/>
  <c r="R58" i="13" s="1"/>
  <c r="S58" i="13" s="1"/>
  <c r="P58" i="13"/>
  <c r="Q43" i="13"/>
  <c r="R43" i="13" s="1"/>
  <c r="S43" i="13" s="1"/>
  <c r="T43" i="13"/>
  <c r="U43" i="13" s="1"/>
  <c r="V43" i="13" s="1"/>
  <c r="Q24" i="13"/>
  <c r="R24" i="13" s="1"/>
  <c r="S24" i="13" s="1"/>
  <c r="T24" i="13"/>
  <c r="U24" i="13" s="1"/>
  <c r="V24" i="13" s="1"/>
  <c r="I15" i="13"/>
  <c r="I14" i="13"/>
  <c r="I13" i="13"/>
  <c r="W58" i="13" l="1"/>
  <c r="W24" i="13"/>
  <c r="W43" i="13"/>
  <c r="F95" i="13" l="1"/>
  <c r="K88" i="13" l="1"/>
  <c r="I88" i="13"/>
  <c r="F87" i="13"/>
  <c r="T87" i="13" s="1"/>
  <c r="F88" i="13"/>
  <c r="K75" i="13"/>
  <c r="I75" i="13"/>
  <c r="K58" i="13"/>
  <c r="I58" i="13"/>
  <c r="I24" i="13"/>
  <c r="K24" i="13"/>
  <c r="K43" i="13"/>
  <c r="I43" i="13"/>
  <c r="F42" i="13"/>
  <c r="F13" i="13" l="1"/>
  <c r="F15" i="13"/>
  <c r="K13" i="13"/>
  <c r="F70" i="13"/>
  <c r="F71" i="13"/>
  <c r="Q71" i="13" s="1"/>
  <c r="R71" i="13" s="1"/>
  <c r="F72" i="13"/>
  <c r="T72" i="13" s="1"/>
  <c r="F73" i="13"/>
  <c r="T73" i="13" s="1"/>
  <c r="U73" i="13" s="1"/>
  <c r="V73" i="13" s="1"/>
  <c r="F74" i="13"/>
  <c r="T74" i="13" s="1"/>
  <c r="U74" i="13" s="1"/>
  <c r="V74" i="13" s="1"/>
  <c r="F81" i="13"/>
  <c r="F82" i="13"/>
  <c r="F83" i="13"/>
  <c r="F84" i="13"/>
  <c r="F85" i="13"/>
  <c r="T85" i="13" s="1"/>
  <c r="U85" i="13" s="1"/>
  <c r="V85" i="13" s="1"/>
  <c r="F86" i="13"/>
  <c r="F90" i="13"/>
  <c r="Q90" i="13" s="1"/>
  <c r="R90" i="13" s="1"/>
  <c r="S90" i="13" s="1"/>
  <c r="F93" i="13"/>
  <c r="T93" i="13" s="1"/>
  <c r="U93" i="13" s="1"/>
  <c r="V93" i="13" s="1"/>
  <c r="F94" i="13"/>
  <c r="Q94" i="13" s="1"/>
  <c r="R94" i="13" s="1"/>
  <c r="S94" i="13" s="1"/>
  <c r="T95" i="13"/>
  <c r="U95" i="13" s="1"/>
  <c r="V95" i="13" s="1"/>
  <c r="F96" i="13"/>
  <c r="F97" i="13"/>
  <c r="F98" i="13"/>
  <c r="Q98" i="13" s="1"/>
  <c r="F99" i="13"/>
  <c r="Q99" i="13" s="1"/>
  <c r="F100" i="13"/>
  <c r="F103" i="13"/>
  <c r="Q103" i="13" s="1"/>
  <c r="R103" i="13" s="1"/>
  <c r="S103" i="13" s="1"/>
  <c r="F107" i="13"/>
  <c r="F108" i="13"/>
  <c r="Q108" i="13" s="1"/>
  <c r="R108" i="13" s="1"/>
  <c r="S108" i="13" s="1"/>
  <c r="F109" i="13"/>
  <c r="T109" i="13" s="1"/>
  <c r="U109" i="13" s="1"/>
  <c r="V109" i="13" s="1"/>
  <c r="F110" i="13"/>
  <c r="Q110" i="13" s="1"/>
  <c r="R110" i="13" s="1"/>
  <c r="S110" i="13" s="1"/>
  <c r="F111" i="13"/>
  <c r="Q111" i="13" s="1"/>
  <c r="R111" i="13" s="1"/>
  <c r="S111" i="13" s="1"/>
  <c r="F112" i="13"/>
  <c r="T112" i="13" s="1"/>
  <c r="U112" i="13" s="1"/>
  <c r="V112" i="13" s="1"/>
  <c r="F113" i="13"/>
  <c r="Q113" i="13" s="1"/>
  <c r="R113" i="13" s="1"/>
  <c r="S113" i="13" s="1"/>
  <c r="F114" i="13"/>
  <c r="T114" i="13" s="1"/>
  <c r="U114" i="13" s="1"/>
  <c r="V114" i="13" s="1"/>
  <c r="F115" i="13"/>
  <c r="F116" i="13"/>
  <c r="I100" i="13"/>
  <c r="K100" i="13"/>
  <c r="P19" i="13"/>
  <c r="K116" i="13"/>
  <c r="I116" i="13"/>
  <c r="K115" i="13"/>
  <c r="I115" i="13"/>
  <c r="K114" i="13"/>
  <c r="I114" i="13"/>
  <c r="K113" i="13"/>
  <c r="I113" i="13"/>
  <c r="K112" i="13"/>
  <c r="I112" i="13"/>
  <c r="K111" i="13"/>
  <c r="I111" i="13"/>
  <c r="K110" i="13"/>
  <c r="I110" i="13"/>
  <c r="K109" i="13"/>
  <c r="I109" i="13"/>
  <c r="K108" i="13"/>
  <c r="I108" i="13"/>
  <c r="K107" i="13"/>
  <c r="I107" i="13"/>
  <c r="K103" i="13"/>
  <c r="I103" i="13"/>
  <c r="K102" i="13"/>
  <c r="I102" i="13"/>
  <c r="K101" i="13"/>
  <c r="I101" i="13"/>
  <c r="K99" i="13"/>
  <c r="I99" i="13"/>
  <c r="K98" i="13"/>
  <c r="I98" i="13"/>
  <c r="K97" i="13"/>
  <c r="I97" i="13"/>
  <c r="K96" i="13"/>
  <c r="I96" i="13"/>
  <c r="K95" i="13"/>
  <c r="I95" i="13"/>
  <c r="K94" i="13"/>
  <c r="I94" i="13"/>
  <c r="K93" i="13"/>
  <c r="I93" i="13"/>
  <c r="K90" i="13"/>
  <c r="I90" i="13"/>
  <c r="I87" i="13"/>
  <c r="K86" i="13"/>
  <c r="I86" i="13"/>
  <c r="K85" i="13"/>
  <c r="I85" i="13"/>
  <c r="K84" i="13"/>
  <c r="I84" i="13"/>
  <c r="K83" i="13"/>
  <c r="I83" i="13"/>
  <c r="K82" i="13"/>
  <c r="I82" i="13"/>
  <c r="K81" i="13"/>
  <c r="I81" i="13"/>
  <c r="K74" i="13"/>
  <c r="I74" i="13"/>
  <c r="K73" i="13"/>
  <c r="I73" i="13"/>
  <c r="K72" i="13"/>
  <c r="I72" i="13"/>
  <c r="K71" i="13"/>
  <c r="I71" i="13"/>
  <c r="K70" i="13"/>
  <c r="I70" i="13"/>
  <c r="K62" i="13"/>
  <c r="I62" i="13"/>
  <c r="K61" i="13"/>
  <c r="I61" i="13"/>
  <c r="K60" i="13"/>
  <c r="I60" i="13"/>
  <c r="K57" i="13"/>
  <c r="I57" i="13"/>
  <c r="K56" i="13"/>
  <c r="I56" i="13"/>
  <c r="K55" i="13"/>
  <c r="I55" i="13"/>
  <c r="K54" i="13"/>
  <c r="I54" i="13"/>
  <c r="K51" i="13"/>
  <c r="I51" i="13"/>
  <c r="K50" i="13"/>
  <c r="I50" i="13"/>
  <c r="K49" i="13"/>
  <c r="I49" i="13"/>
  <c r="K48" i="13"/>
  <c r="I48" i="13"/>
  <c r="K47" i="13"/>
  <c r="I47" i="13"/>
  <c r="K46" i="13"/>
  <c r="I46" i="13"/>
  <c r="K45" i="13"/>
  <c r="I45" i="13"/>
  <c r="K14" i="13"/>
  <c r="K15" i="13"/>
  <c r="K16" i="13"/>
  <c r="K17" i="13"/>
  <c r="K18" i="13"/>
  <c r="K19" i="13"/>
  <c r="K20" i="13"/>
  <c r="K21" i="13"/>
  <c r="K22" i="13"/>
  <c r="K23" i="13"/>
  <c r="I16" i="13"/>
  <c r="I17" i="13"/>
  <c r="I18" i="13"/>
  <c r="I19" i="13"/>
  <c r="I20" i="13"/>
  <c r="I21" i="13"/>
  <c r="I22" i="13"/>
  <c r="I23" i="13"/>
  <c r="P74" i="13"/>
  <c r="F41" i="13"/>
  <c r="Q41" i="13" s="1"/>
  <c r="R41" i="13" s="1"/>
  <c r="S41" i="13" s="1"/>
  <c r="F27" i="13"/>
  <c r="F28" i="13"/>
  <c r="T28" i="13" s="1"/>
  <c r="U28" i="13" s="1"/>
  <c r="V28" i="13" s="1"/>
  <c r="F29" i="13"/>
  <c r="F30" i="13"/>
  <c r="T30" i="13" s="1"/>
  <c r="U30" i="13" s="1"/>
  <c r="F31" i="13"/>
  <c r="F32" i="13"/>
  <c r="F36" i="13"/>
  <c r="T36" i="13" s="1"/>
  <c r="U36" i="13" s="1"/>
  <c r="V36" i="13" s="1"/>
  <c r="F37" i="13"/>
  <c r="F38" i="13"/>
  <c r="F39" i="13"/>
  <c r="Q39" i="13" s="1"/>
  <c r="R39" i="13" s="1"/>
  <c r="S39" i="13" s="1"/>
  <c r="F40" i="13"/>
  <c r="F26" i="13"/>
  <c r="Q26" i="13" s="1"/>
  <c r="R26" i="13" s="1"/>
  <c r="S26" i="13" s="1"/>
  <c r="K27" i="13"/>
  <c r="K28" i="13"/>
  <c r="K29" i="13"/>
  <c r="K30" i="13"/>
  <c r="K31" i="13"/>
  <c r="K32" i="13"/>
  <c r="K36" i="13"/>
  <c r="K37" i="13"/>
  <c r="K38" i="13"/>
  <c r="K39" i="13"/>
  <c r="K40" i="13"/>
  <c r="K41" i="13"/>
  <c r="K42" i="13"/>
  <c r="I27" i="13"/>
  <c r="I28" i="13"/>
  <c r="I29" i="13"/>
  <c r="I30" i="13"/>
  <c r="I31" i="13"/>
  <c r="I32" i="13"/>
  <c r="I36" i="13"/>
  <c r="I37" i="13"/>
  <c r="I38" i="13"/>
  <c r="I39" i="13"/>
  <c r="I40" i="13"/>
  <c r="I41" i="13"/>
  <c r="I42" i="13"/>
  <c r="P42" i="13"/>
  <c r="Q42" i="13"/>
  <c r="R42" i="13" s="1"/>
  <c r="S42" i="13" s="1"/>
  <c r="P41" i="13"/>
  <c r="F14" i="13"/>
  <c r="F16" i="13"/>
  <c r="F17" i="13"/>
  <c r="Q17" i="13" s="1"/>
  <c r="F18" i="13"/>
  <c r="F19" i="13"/>
  <c r="T19" i="13" s="1"/>
  <c r="U19" i="13" s="1"/>
  <c r="V19" i="13" s="1"/>
  <c r="F20" i="13"/>
  <c r="F21" i="13"/>
  <c r="Q21" i="13" s="1"/>
  <c r="R21" i="13" s="1"/>
  <c r="S21" i="13" s="1"/>
  <c r="F22" i="13"/>
  <c r="T22" i="13" s="1"/>
  <c r="U22" i="13" s="1"/>
  <c r="V22" i="13" s="1"/>
  <c r="F23" i="13"/>
  <c r="Q23" i="13" s="1"/>
  <c r="R23" i="13" s="1"/>
  <c r="S23" i="13" s="1"/>
  <c r="T42" i="13"/>
  <c r="U42" i="13" s="1"/>
  <c r="V42" i="13" s="1"/>
  <c r="L126" i="13"/>
  <c r="N126" i="13"/>
  <c r="O126" i="13"/>
  <c r="M126" i="13"/>
  <c r="F46" i="13"/>
  <c r="F47" i="13"/>
  <c r="T47" i="13" s="1"/>
  <c r="F48" i="13"/>
  <c r="F49" i="13"/>
  <c r="F50" i="13"/>
  <c r="Q50" i="13" s="1"/>
  <c r="R50" i="13" s="1"/>
  <c r="S50" i="13" s="1"/>
  <c r="F51" i="13"/>
  <c r="T51" i="13" s="1"/>
  <c r="U51" i="13" s="1"/>
  <c r="V51" i="13" s="1"/>
  <c r="T54" i="13"/>
  <c r="U54" i="13" s="1"/>
  <c r="V54" i="13" s="1"/>
  <c r="Q55" i="13"/>
  <c r="F56" i="13"/>
  <c r="Q56" i="13" s="1"/>
  <c r="R56" i="13" s="1"/>
  <c r="S56" i="13" s="1"/>
  <c r="F57" i="13"/>
  <c r="P112" i="13"/>
  <c r="P98" i="13"/>
  <c r="P97" i="13"/>
  <c r="F64" i="13"/>
  <c r="F62" i="13"/>
  <c r="Q62" i="13" s="1"/>
  <c r="R62" i="13" s="1"/>
  <c r="S62" i="13" s="1"/>
  <c r="F61" i="13"/>
  <c r="F60" i="13"/>
  <c r="F45" i="13"/>
  <c r="Q45" i="13" s="1"/>
  <c r="R45" i="13" s="1"/>
  <c r="S45" i="13" s="1"/>
  <c r="P21" i="13"/>
  <c r="N111" i="14"/>
  <c r="L111" i="14"/>
  <c r="G111" i="14"/>
  <c r="K110" i="14"/>
  <c r="I110" i="14"/>
  <c r="F110" i="14"/>
  <c r="Q109" i="14" s="1"/>
  <c r="R109" i="14" s="1"/>
  <c r="S109" i="14" s="1"/>
  <c r="P109" i="14"/>
  <c r="K109" i="14"/>
  <c r="I109" i="14"/>
  <c r="F109" i="14"/>
  <c r="P108" i="14"/>
  <c r="K108" i="14"/>
  <c r="I108" i="14"/>
  <c r="F108" i="14"/>
  <c r="T108" i="14" s="1"/>
  <c r="U108" i="14" s="1"/>
  <c r="V108" i="14" s="1"/>
  <c r="P107" i="14"/>
  <c r="K107" i="14"/>
  <c r="I107" i="14"/>
  <c r="F107" i="14"/>
  <c r="Q107" i="14" s="1"/>
  <c r="R107" i="14" s="1"/>
  <c r="S107" i="14" s="1"/>
  <c r="P106" i="14"/>
  <c r="K106" i="14"/>
  <c r="I106" i="14"/>
  <c r="F106" i="14"/>
  <c r="T106" i="14" s="1"/>
  <c r="U106" i="14" s="1"/>
  <c r="V106" i="14" s="1"/>
  <c r="P105" i="14"/>
  <c r="K105" i="14"/>
  <c r="I105" i="14"/>
  <c r="F105" i="14"/>
  <c r="Q105" i="14" s="1"/>
  <c r="R105" i="14" s="1"/>
  <c r="S105" i="14" s="1"/>
  <c r="P104" i="14"/>
  <c r="K104" i="14"/>
  <c r="I104" i="14"/>
  <c r="F104" i="14"/>
  <c r="T104" i="14" s="1"/>
  <c r="U104" i="14" s="1"/>
  <c r="V104" i="14" s="1"/>
  <c r="P103" i="14"/>
  <c r="K103" i="14"/>
  <c r="I103" i="14"/>
  <c r="F103" i="14"/>
  <c r="Q103" i="14" s="1"/>
  <c r="R103" i="14" s="1"/>
  <c r="S103" i="14" s="1"/>
  <c r="P102" i="14"/>
  <c r="K102" i="14"/>
  <c r="I102" i="14"/>
  <c r="F102" i="14"/>
  <c r="T102" i="14" s="1"/>
  <c r="U102" i="14" s="1"/>
  <c r="V102" i="14" s="1"/>
  <c r="P101" i="14"/>
  <c r="K101" i="14"/>
  <c r="I101" i="14"/>
  <c r="F101" i="14"/>
  <c r="Q101" i="14" s="1"/>
  <c r="R101" i="14" s="1"/>
  <c r="S101" i="14" s="1"/>
  <c r="P100" i="14"/>
  <c r="K100" i="14"/>
  <c r="I100" i="14"/>
  <c r="F100" i="14"/>
  <c r="T100" i="14" s="1"/>
  <c r="U100" i="14" s="1"/>
  <c r="V100" i="14" s="1"/>
  <c r="P99" i="14"/>
  <c r="K99" i="14"/>
  <c r="I99" i="14"/>
  <c r="F99" i="14"/>
  <c r="Q99" i="14" s="1"/>
  <c r="R99" i="14" s="1"/>
  <c r="S99" i="14" s="1"/>
  <c r="P98" i="14"/>
  <c r="K98" i="14"/>
  <c r="I98" i="14"/>
  <c r="F98" i="14"/>
  <c r="T98" i="14" s="1"/>
  <c r="U98" i="14" s="1"/>
  <c r="V98" i="14" s="1"/>
  <c r="P96" i="14"/>
  <c r="K96" i="14"/>
  <c r="I96" i="14"/>
  <c r="F96" i="14"/>
  <c r="Q96" i="14" s="1"/>
  <c r="R96" i="14" s="1"/>
  <c r="S96" i="14" s="1"/>
  <c r="P95" i="14"/>
  <c r="K95" i="14"/>
  <c r="I95" i="14"/>
  <c r="F95" i="14"/>
  <c r="T95" i="14" s="1"/>
  <c r="U95" i="14" s="1"/>
  <c r="V95" i="14" s="1"/>
  <c r="K94" i="14"/>
  <c r="I94" i="14"/>
  <c r="F94" i="14"/>
  <c r="K93" i="14"/>
  <c r="I93" i="14"/>
  <c r="F93" i="14"/>
  <c r="P92" i="14"/>
  <c r="K92" i="14"/>
  <c r="I92" i="14"/>
  <c r="F92" i="14"/>
  <c r="T92" i="14" s="1"/>
  <c r="U92" i="14" s="1"/>
  <c r="V92" i="14" s="1"/>
  <c r="P91" i="14"/>
  <c r="K91" i="14"/>
  <c r="I91" i="14"/>
  <c r="F91" i="14"/>
  <c r="T91" i="14" s="1"/>
  <c r="U91" i="14" s="1"/>
  <c r="V91" i="14" s="1"/>
  <c r="P90" i="14"/>
  <c r="K90" i="14"/>
  <c r="I90" i="14"/>
  <c r="F90" i="14"/>
  <c r="Q90" i="14" s="1"/>
  <c r="R90" i="14" s="1"/>
  <c r="S90" i="14" s="1"/>
  <c r="K89" i="14"/>
  <c r="I89" i="14"/>
  <c r="F89" i="14"/>
  <c r="K88" i="14"/>
  <c r="I88" i="14"/>
  <c r="F88" i="14"/>
  <c r="P87" i="14"/>
  <c r="K87" i="14"/>
  <c r="I87" i="14"/>
  <c r="F87" i="14"/>
  <c r="T87" i="14" s="1"/>
  <c r="U87" i="14" s="1"/>
  <c r="V87" i="14" s="1"/>
  <c r="O86" i="14"/>
  <c r="O111" i="14" s="1"/>
  <c r="M86" i="14"/>
  <c r="K86" i="14"/>
  <c r="I86" i="14"/>
  <c r="F86" i="14"/>
  <c r="P85" i="14"/>
  <c r="K85" i="14"/>
  <c r="I85" i="14"/>
  <c r="F85" i="14"/>
  <c r="T85" i="14" s="1"/>
  <c r="U85" i="14" s="1"/>
  <c r="V85" i="14" s="1"/>
  <c r="M84" i="14"/>
  <c r="P84" i="14" s="1"/>
  <c r="K84" i="14"/>
  <c r="I84" i="14"/>
  <c r="F84" i="14"/>
  <c r="T84" i="14" s="1"/>
  <c r="U84" i="14" s="1"/>
  <c r="V84" i="14" s="1"/>
  <c r="P83" i="14"/>
  <c r="K83" i="14"/>
  <c r="I83" i="14"/>
  <c r="F83" i="14"/>
  <c r="T83" i="14" s="1"/>
  <c r="U83" i="14" s="1"/>
  <c r="V83" i="14" s="1"/>
  <c r="P82" i="14"/>
  <c r="K82" i="14"/>
  <c r="I82" i="14"/>
  <c r="F82" i="14"/>
  <c r="T82" i="14" s="1"/>
  <c r="U82" i="14" s="1"/>
  <c r="V82" i="14" s="1"/>
  <c r="P81" i="14"/>
  <c r="K81" i="14"/>
  <c r="I81" i="14"/>
  <c r="F81" i="14"/>
  <c r="Q81" i="14" s="1"/>
  <c r="R81" i="14" s="1"/>
  <c r="S81" i="14" s="1"/>
  <c r="P80" i="14"/>
  <c r="K80" i="14"/>
  <c r="I80" i="14"/>
  <c r="F80" i="14"/>
  <c r="T80" i="14" s="1"/>
  <c r="U80" i="14" s="1"/>
  <c r="V80" i="14" s="1"/>
  <c r="P79" i="14"/>
  <c r="K79" i="14"/>
  <c r="I79" i="14"/>
  <c r="F79" i="14"/>
  <c r="Q79" i="14" s="1"/>
  <c r="R79" i="14" s="1"/>
  <c r="S79" i="14" s="1"/>
  <c r="P77" i="14"/>
  <c r="K77" i="14"/>
  <c r="I77" i="14"/>
  <c r="F77" i="14"/>
  <c r="T77" i="14" s="1"/>
  <c r="U77" i="14" s="1"/>
  <c r="V77" i="14" s="1"/>
  <c r="P76" i="14"/>
  <c r="K76" i="14"/>
  <c r="I76" i="14"/>
  <c r="F76" i="14"/>
  <c r="T76" i="14" s="1"/>
  <c r="U76" i="14" s="1"/>
  <c r="V76" i="14" s="1"/>
  <c r="P75" i="14"/>
  <c r="K75" i="14"/>
  <c r="I75" i="14"/>
  <c r="F75" i="14"/>
  <c r="T75" i="14" s="1"/>
  <c r="U75" i="14" s="1"/>
  <c r="V75" i="14" s="1"/>
  <c r="P74" i="14"/>
  <c r="K74" i="14"/>
  <c r="I74" i="14"/>
  <c r="F74" i="14"/>
  <c r="T74" i="14" s="1"/>
  <c r="U74" i="14" s="1"/>
  <c r="V74" i="14" s="1"/>
  <c r="P73" i="14"/>
  <c r="K73" i="14"/>
  <c r="I73" i="14"/>
  <c r="F73" i="14"/>
  <c r="T73" i="14" s="1"/>
  <c r="U73" i="14" s="1"/>
  <c r="V73" i="14" s="1"/>
  <c r="P72" i="14"/>
  <c r="K72" i="14"/>
  <c r="I72" i="14"/>
  <c r="F72" i="14"/>
  <c r="T72" i="14" s="1"/>
  <c r="U72" i="14" s="1"/>
  <c r="V72" i="14" s="1"/>
  <c r="M71" i="14"/>
  <c r="P71" i="14" s="1"/>
  <c r="K71" i="14"/>
  <c r="I71" i="14"/>
  <c r="F71" i="14"/>
  <c r="T71" i="14" s="1"/>
  <c r="U71" i="14" s="1"/>
  <c r="V71" i="14" s="1"/>
  <c r="M70" i="14"/>
  <c r="K70" i="14"/>
  <c r="I70" i="14"/>
  <c r="F70" i="14"/>
  <c r="T70" i="14" s="1"/>
  <c r="U70" i="14" s="1"/>
  <c r="V70" i="14" s="1"/>
  <c r="P69" i="14"/>
  <c r="K69" i="14"/>
  <c r="I69" i="14"/>
  <c r="F69" i="14"/>
  <c r="Q69" i="14" s="1"/>
  <c r="R69" i="14" s="1"/>
  <c r="S69" i="14" s="1"/>
  <c r="P68" i="14"/>
  <c r="K68" i="14"/>
  <c r="I68" i="14"/>
  <c r="F68" i="14"/>
  <c r="Q68" i="14" s="1"/>
  <c r="R68" i="14" s="1"/>
  <c r="S68" i="14" s="1"/>
  <c r="P67" i="14"/>
  <c r="K67" i="14"/>
  <c r="I67" i="14"/>
  <c r="F67" i="14"/>
  <c r="T67" i="14" s="1"/>
  <c r="U67" i="14" s="1"/>
  <c r="V67" i="14" s="1"/>
  <c r="T65" i="14"/>
  <c r="U65" i="14" s="1"/>
  <c r="V65" i="14" s="1"/>
  <c r="Q65" i="14"/>
  <c r="R65" i="14" s="1"/>
  <c r="S65" i="14" s="1"/>
  <c r="P65" i="14"/>
  <c r="K65" i="14"/>
  <c r="I65" i="14"/>
  <c r="P64" i="14"/>
  <c r="K64" i="14"/>
  <c r="I64" i="14"/>
  <c r="F64" i="14"/>
  <c r="Q64" i="14" s="1"/>
  <c r="R64" i="14" s="1"/>
  <c r="S64" i="14" s="1"/>
  <c r="P63" i="14"/>
  <c r="K63" i="14"/>
  <c r="I63" i="14"/>
  <c r="F63" i="14"/>
  <c r="T63" i="14" s="1"/>
  <c r="U63" i="14" s="1"/>
  <c r="V63" i="14" s="1"/>
  <c r="P62" i="14"/>
  <c r="K62" i="14"/>
  <c r="I62" i="14"/>
  <c r="F62" i="14"/>
  <c r="T62" i="14" s="1"/>
  <c r="O58" i="14"/>
  <c r="N58" i="14"/>
  <c r="M58" i="14"/>
  <c r="L58" i="14"/>
  <c r="G58" i="14"/>
  <c r="K57" i="14"/>
  <c r="I57" i="14"/>
  <c r="F57" i="14"/>
  <c r="P56" i="14"/>
  <c r="K56" i="14"/>
  <c r="I56" i="14"/>
  <c r="F56" i="14"/>
  <c r="Q56" i="14" s="1"/>
  <c r="R56" i="14" s="1"/>
  <c r="S56" i="14" s="1"/>
  <c r="P55" i="14"/>
  <c r="K55" i="14"/>
  <c r="I55" i="14"/>
  <c r="F55" i="14"/>
  <c r="T55" i="14" s="1"/>
  <c r="U55" i="14" s="1"/>
  <c r="V55" i="14" s="1"/>
  <c r="K54" i="14"/>
  <c r="I54" i="14"/>
  <c r="F54" i="14"/>
  <c r="P53" i="14"/>
  <c r="K53" i="14"/>
  <c r="I53" i="14"/>
  <c r="F53" i="14"/>
  <c r="T53" i="14" s="1"/>
  <c r="U53" i="14" s="1"/>
  <c r="V53" i="14" s="1"/>
  <c r="K51" i="14"/>
  <c r="I51" i="14"/>
  <c r="T50" i="14"/>
  <c r="U50" i="14" s="1"/>
  <c r="V50" i="14" s="1"/>
  <c r="Q50" i="14"/>
  <c r="R50" i="14" s="1"/>
  <c r="S50" i="14" s="1"/>
  <c r="P50" i="14"/>
  <c r="K50" i="14"/>
  <c r="I50" i="14"/>
  <c r="T49" i="14"/>
  <c r="U49" i="14" s="1"/>
  <c r="V49" i="14" s="1"/>
  <c r="Q49" i="14"/>
  <c r="R49" i="14" s="1"/>
  <c r="S49" i="14" s="1"/>
  <c r="P49" i="14"/>
  <c r="K49" i="14"/>
  <c r="I49" i="14"/>
  <c r="T48" i="14"/>
  <c r="U48" i="14" s="1"/>
  <c r="V48" i="14" s="1"/>
  <c r="Q48" i="14"/>
  <c r="R48" i="14" s="1"/>
  <c r="S48" i="14" s="1"/>
  <c r="P48" i="14"/>
  <c r="K48" i="14"/>
  <c r="I48" i="14"/>
  <c r="T47" i="14"/>
  <c r="U47" i="14" s="1"/>
  <c r="V47" i="14" s="1"/>
  <c r="Q47" i="14"/>
  <c r="R47" i="14" s="1"/>
  <c r="S47" i="14" s="1"/>
  <c r="P47" i="14"/>
  <c r="K47" i="14"/>
  <c r="I47" i="14"/>
  <c r="T46" i="14"/>
  <c r="U46" i="14" s="1"/>
  <c r="V46" i="14" s="1"/>
  <c r="Q46" i="14"/>
  <c r="R46" i="14" s="1"/>
  <c r="S46" i="14" s="1"/>
  <c r="P46" i="14"/>
  <c r="K46" i="14"/>
  <c r="I46" i="14"/>
  <c r="T45" i="14"/>
  <c r="U45" i="14" s="1"/>
  <c r="V45" i="14" s="1"/>
  <c r="Q45" i="14"/>
  <c r="R45" i="14" s="1"/>
  <c r="S45" i="14" s="1"/>
  <c r="P45" i="14"/>
  <c r="K45" i="14"/>
  <c r="I45" i="14"/>
  <c r="K44" i="14"/>
  <c r="I44" i="14"/>
  <c r="K43" i="14"/>
  <c r="I43" i="14"/>
  <c r="T42" i="14"/>
  <c r="U42" i="14" s="1"/>
  <c r="V42" i="14" s="1"/>
  <c r="Q42" i="14"/>
  <c r="R42" i="14" s="1"/>
  <c r="S42" i="14" s="1"/>
  <c r="P42" i="14"/>
  <c r="K42" i="14"/>
  <c r="I42" i="14"/>
  <c r="K41" i="14"/>
  <c r="I41" i="14"/>
  <c r="T40" i="14"/>
  <c r="U40" i="14" s="1"/>
  <c r="V40" i="14" s="1"/>
  <c r="Q40" i="14"/>
  <c r="R40" i="14" s="1"/>
  <c r="S40" i="14" s="1"/>
  <c r="P40" i="14"/>
  <c r="K40" i="14"/>
  <c r="I40" i="14"/>
  <c r="K38" i="14"/>
  <c r="I38" i="14"/>
  <c r="T37" i="14"/>
  <c r="U37" i="14" s="1"/>
  <c r="V37" i="14" s="1"/>
  <c r="Q37" i="14"/>
  <c r="R37" i="14" s="1"/>
  <c r="S37" i="14" s="1"/>
  <c r="P37" i="14"/>
  <c r="K37" i="14"/>
  <c r="I37" i="14"/>
  <c r="K36" i="14"/>
  <c r="I36" i="14"/>
  <c r="K35" i="14"/>
  <c r="I35" i="14"/>
  <c r="T34" i="14"/>
  <c r="U34" i="14" s="1"/>
  <c r="V34" i="14" s="1"/>
  <c r="Q34" i="14"/>
  <c r="R34" i="14" s="1"/>
  <c r="S34" i="14" s="1"/>
  <c r="P34" i="14"/>
  <c r="K34" i="14"/>
  <c r="I34" i="14"/>
  <c r="K33" i="14"/>
  <c r="I33" i="14"/>
  <c r="K32" i="14"/>
  <c r="I32" i="14"/>
  <c r="T31" i="14"/>
  <c r="U31" i="14" s="1"/>
  <c r="V31" i="14" s="1"/>
  <c r="Q31" i="14"/>
  <c r="R31" i="14" s="1"/>
  <c r="S31" i="14" s="1"/>
  <c r="P31" i="14"/>
  <c r="K31" i="14"/>
  <c r="I31" i="14"/>
  <c r="K30" i="14"/>
  <c r="I30" i="14"/>
  <c r="K29" i="14"/>
  <c r="I29" i="14"/>
  <c r="T28" i="14"/>
  <c r="U28" i="14" s="1"/>
  <c r="Q28" i="14"/>
  <c r="R28" i="14" s="1"/>
  <c r="P28" i="14"/>
  <c r="K28" i="14"/>
  <c r="I28" i="14"/>
  <c r="K27" i="14"/>
  <c r="I27" i="14"/>
  <c r="T26" i="14"/>
  <c r="U26" i="14" s="1"/>
  <c r="V26" i="14" s="1"/>
  <c r="Q26" i="14"/>
  <c r="R26" i="14" s="1"/>
  <c r="S26" i="14" s="1"/>
  <c r="P26" i="14"/>
  <c r="K26" i="14"/>
  <c r="I26" i="14"/>
  <c r="K25" i="14"/>
  <c r="I25" i="14"/>
  <c r="T24" i="14"/>
  <c r="U24" i="14" s="1"/>
  <c r="V24" i="14" s="1"/>
  <c r="Q24" i="14"/>
  <c r="R24" i="14" s="1"/>
  <c r="S24" i="14" s="1"/>
  <c r="P24" i="14"/>
  <c r="K24" i="14"/>
  <c r="I24" i="14"/>
  <c r="P22" i="14"/>
  <c r="K22" i="14"/>
  <c r="I22" i="14"/>
  <c r="F22" i="14"/>
  <c r="Q22" i="14" s="1"/>
  <c r="R22" i="14" s="1"/>
  <c r="S22" i="14" s="1"/>
  <c r="P21" i="14"/>
  <c r="K21" i="14"/>
  <c r="I21" i="14"/>
  <c r="F21" i="14"/>
  <c r="T21" i="14" s="1"/>
  <c r="U21" i="14" s="1"/>
  <c r="V21" i="14" s="1"/>
  <c r="K20" i="14"/>
  <c r="I20" i="14"/>
  <c r="F20" i="14"/>
  <c r="P19" i="14"/>
  <c r="K19" i="14"/>
  <c r="I19" i="14"/>
  <c r="F19" i="14"/>
  <c r="Q19" i="14" s="1"/>
  <c r="R19" i="14" s="1"/>
  <c r="S19" i="14" s="1"/>
  <c r="K18" i="14"/>
  <c r="I18" i="14"/>
  <c r="F18" i="14"/>
  <c r="P17" i="14"/>
  <c r="K17" i="14"/>
  <c r="I17" i="14"/>
  <c r="F17" i="14"/>
  <c r="T17" i="14" s="1"/>
  <c r="U17" i="14" s="1"/>
  <c r="V17" i="14" s="1"/>
  <c r="K16" i="14"/>
  <c r="I16" i="14"/>
  <c r="F16" i="14"/>
  <c r="P15" i="14"/>
  <c r="K15" i="14"/>
  <c r="I15" i="14"/>
  <c r="F15" i="14"/>
  <c r="T15" i="14" s="1"/>
  <c r="U15" i="14" s="1"/>
  <c r="V15" i="14" s="1"/>
  <c r="K14" i="14"/>
  <c r="I14" i="14"/>
  <c r="F14" i="14"/>
  <c r="P13" i="14"/>
  <c r="K13" i="14"/>
  <c r="I13" i="14"/>
  <c r="F13" i="14"/>
  <c r="T13" i="14" s="1"/>
  <c r="O6" i="14"/>
  <c r="N6" i="14"/>
  <c r="M6" i="14"/>
  <c r="T22" i="14"/>
  <c r="U22" i="14" s="1"/>
  <c r="V22" i="14" s="1"/>
  <c r="Q87" i="14"/>
  <c r="R87" i="14" s="1"/>
  <c r="S87" i="14" s="1"/>
  <c r="W87" i="14" s="1"/>
  <c r="P103" i="13"/>
  <c r="P100" i="13"/>
  <c r="P70" i="13"/>
  <c r="P81" i="13"/>
  <c r="P73" i="13"/>
  <c r="P72" i="13"/>
  <c r="P71" i="13"/>
  <c r="P56" i="13"/>
  <c r="P47" i="13"/>
  <c r="P45" i="13"/>
  <c r="P60" i="13"/>
  <c r="P39" i="13"/>
  <c r="P36" i="13"/>
  <c r="P30" i="13"/>
  <c r="P28" i="13"/>
  <c r="P26" i="13"/>
  <c r="P23" i="13"/>
  <c r="P15" i="13"/>
  <c r="P111" i="13"/>
  <c r="K26" i="13"/>
  <c r="I26" i="13"/>
  <c r="U87" i="13"/>
  <c r="V87" i="13" s="1"/>
  <c r="P99" i="13"/>
  <c r="P107" i="13"/>
  <c r="P108" i="13"/>
  <c r="P109" i="13"/>
  <c r="P110" i="13"/>
  <c r="P113" i="13"/>
  <c r="P114" i="13"/>
  <c r="P115" i="13"/>
  <c r="P116" i="13"/>
  <c r="P93" i="13"/>
  <c r="P95" i="13"/>
  <c r="P96" i="13"/>
  <c r="P82" i="13"/>
  <c r="P83" i="13"/>
  <c r="P84" i="13"/>
  <c r="P85" i="13"/>
  <c r="P86" i="13"/>
  <c r="P87" i="13"/>
  <c r="P90" i="13"/>
  <c r="Q87" i="13"/>
  <c r="R87" i="13" s="1"/>
  <c r="S87" i="13" s="1"/>
  <c r="P50" i="13"/>
  <c r="P55" i="13"/>
  <c r="P54" i="13"/>
  <c r="P51" i="13"/>
  <c r="P22" i="13"/>
  <c r="G66" i="13"/>
  <c r="O66" i="13"/>
  <c r="N66" i="13"/>
  <c r="M66" i="13"/>
  <c r="L66" i="13"/>
  <c r="I126" i="13" l="1"/>
  <c r="K126" i="13"/>
  <c r="I66" i="13"/>
  <c r="K66" i="13"/>
  <c r="G127" i="13"/>
  <c r="Q55" i="14"/>
  <c r="R55" i="14" s="1"/>
  <c r="S55" i="14" s="1"/>
  <c r="Q100" i="14"/>
  <c r="R100" i="14" s="1"/>
  <c r="S100" i="14" s="1"/>
  <c r="W100" i="14" s="1"/>
  <c r="Q95" i="14"/>
  <c r="R95" i="14" s="1"/>
  <c r="S95" i="14" s="1"/>
  <c r="W95" i="14" s="1"/>
  <c r="G129" i="13"/>
  <c r="Q13" i="13"/>
  <c r="R13" i="13" s="1"/>
  <c r="S13" i="13" s="1"/>
  <c r="Q82" i="14"/>
  <c r="R82" i="14" s="1"/>
  <c r="S82" i="14" s="1"/>
  <c r="W82" i="14" s="1"/>
  <c r="Q76" i="14"/>
  <c r="R76" i="14" s="1"/>
  <c r="S76" i="14" s="1"/>
  <c r="W76" i="14" s="1"/>
  <c r="Q98" i="14"/>
  <c r="R98" i="14" s="1"/>
  <c r="S98" i="14" s="1"/>
  <c r="W98" i="14" s="1"/>
  <c r="Q80" i="14"/>
  <c r="R80" i="14" s="1"/>
  <c r="S80" i="14" s="1"/>
  <c r="W80" i="14" s="1"/>
  <c r="Q104" i="14"/>
  <c r="R104" i="14" s="1"/>
  <c r="S104" i="14" s="1"/>
  <c r="Q21" i="14"/>
  <c r="R21" i="14" s="1"/>
  <c r="S21" i="14" s="1"/>
  <c r="W21" i="14" s="1"/>
  <c r="Q86" i="13"/>
  <c r="R86" i="13" s="1"/>
  <c r="S86" i="13" s="1"/>
  <c r="T86" i="13"/>
  <c r="U86" i="13" s="1"/>
  <c r="V86" i="13" s="1"/>
  <c r="T82" i="13"/>
  <c r="U82" i="13" s="1"/>
  <c r="V82" i="13" s="1"/>
  <c r="Q116" i="13"/>
  <c r="R116" i="13" s="1"/>
  <c r="S116" i="13" s="1"/>
  <c r="T116" i="13"/>
  <c r="U116" i="13" s="1"/>
  <c r="V116" i="13" s="1"/>
  <c r="Q81" i="13"/>
  <c r="R81" i="13" s="1"/>
  <c r="S81" i="13" s="1"/>
  <c r="T81" i="13"/>
  <c r="U81" i="13" s="1"/>
  <c r="V81" i="13" s="1"/>
  <c r="Q53" i="14"/>
  <c r="R53" i="14" s="1"/>
  <c r="S53" i="14" s="1"/>
  <c r="T100" i="13"/>
  <c r="U100" i="13" s="1"/>
  <c r="V100" i="13" s="1"/>
  <c r="Q100" i="13"/>
  <c r="R100" i="13" s="1"/>
  <c r="S100" i="13" s="1"/>
  <c r="Q84" i="13"/>
  <c r="R84" i="13" s="1"/>
  <c r="S84" i="13" s="1"/>
  <c r="T84" i="13"/>
  <c r="U84" i="13" s="1"/>
  <c r="V84" i="13" s="1"/>
  <c r="Q70" i="13"/>
  <c r="R70" i="13" s="1"/>
  <c r="S70" i="13" s="1"/>
  <c r="Q83" i="13"/>
  <c r="R83" i="13" s="1"/>
  <c r="S83" i="13" s="1"/>
  <c r="T83" i="13"/>
  <c r="U83" i="13" s="1"/>
  <c r="V83" i="13" s="1"/>
  <c r="W87" i="13"/>
  <c r="Q82" i="13"/>
  <c r="R82" i="13" s="1"/>
  <c r="S82" i="13" s="1"/>
  <c r="T64" i="13"/>
  <c r="U64" i="13" s="1"/>
  <c r="V64" i="13" s="1"/>
  <c r="Q64" i="13"/>
  <c r="R64" i="13" s="1"/>
  <c r="S64" i="13" s="1"/>
  <c r="U47" i="13"/>
  <c r="V47" i="13" s="1"/>
  <c r="Q73" i="14"/>
  <c r="R73" i="14" s="1"/>
  <c r="S73" i="14" s="1"/>
  <c r="W73" i="14" s="1"/>
  <c r="Q91" i="14"/>
  <c r="R91" i="14" s="1"/>
  <c r="S91" i="14" s="1"/>
  <c r="W91" i="14" s="1"/>
  <c r="L128" i="13"/>
  <c r="T109" i="14"/>
  <c r="U109" i="14" s="1"/>
  <c r="V109" i="14" s="1"/>
  <c r="Q70" i="14"/>
  <c r="R70" i="14" s="1"/>
  <c r="S70" i="14" s="1"/>
  <c r="W70" i="14" s="1"/>
  <c r="O113" i="14"/>
  <c r="Q72" i="14"/>
  <c r="R72" i="14" s="1"/>
  <c r="S72" i="14" s="1"/>
  <c r="W72" i="14" s="1"/>
  <c r="T108" i="13"/>
  <c r="U108" i="13" s="1"/>
  <c r="V108" i="13" s="1"/>
  <c r="W108" i="13" s="1"/>
  <c r="T90" i="13"/>
  <c r="U90" i="13" s="1"/>
  <c r="V90" i="13" s="1"/>
  <c r="W90" i="13" s="1"/>
  <c r="T41" i="13"/>
  <c r="U41" i="13" s="1"/>
  <c r="V41" i="13" s="1"/>
  <c r="W41" i="13" s="1"/>
  <c r="W55" i="14"/>
  <c r="T19" i="14"/>
  <c r="U19" i="14" s="1"/>
  <c r="V19" i="14" s="1"/>
  <c r="W19" i="14" s="1"/>
  <c r="W22" i="14"/>
  <c r="T70" i="13"/>
  <c r="U70" i="13" s="1"/>
  <c r="V70" i="13" s="1"/>
  <c r="Q84" i="14"/>
  <c r="R84" i="14" s="1"/>
  <c r="S84" i="14" s="1"/>
  <c r="W84" i="14" s="1"/>
  <c r="P70" i="14"/>
  <c r="N113" i="14"/>
  <c r="Q62" i="14"/>
  <c r="R62" i="14" s="1"/>
  <c r="S62" i="14" s="1"/>
  <c r="Q85" i="14"/>
  <c r="R85" i="14" s="1"/>
  <c r="S85" i="14" s="1"/>
  <c r="W85" i="14" s="1"/>
  <c r="Q77" i="14"/>
  <c r="R77" i="14" s="1"/>
  <c r="S77" i="14" s="1"/>
  <c r="W77" i="14" s="1"/>
  <c r="Q63" i="14"/>
  <c r="R63" i="14" s="1"/>
  <c r="S63" i="14" s="1"/>
  <c r="W63" i="14" s="1"/>
  <c r="Q75" i="14"/>
  <c r="R75" i="14" s="1"/>
  <c r="S75" i="14" s="1"/>
  <c r="W75" i="14" s="1"/>
  <c r="P58" i="14"/>
  <c r="Q15" i="14"/>
  <c r="R15" i="14" s="1"/>
  <c r="S15" i="14" s="1"/>
  <c r="W15" i="14" s="1"/>
  <c r="Q17" i="14"/>
  <c r="R17" i="14" s="1"/>
  <c r="S17" i="14" s="1"/>
  <c r="W48" i="14"/>
  <c r="Q36" i="13"/>
  <c r="R36" i="13" s="1"/>
  <c r="S36" i="13" s="1"/>
  <c r="W36" i="13" s="1"/>
  <c r="T113" i="13"/>
  <c r="U113" i="13" s="1"/>
  <c r="V113" i="13" s="1"/>
  <c r="W113" i="13" s="1"/>
  <c r="Q109" i="13"/>
  <c r="R109" i="13" s="1"/>
  <c r="S109" i="13" s="1"/>
  <c r="W109" i="13" s="1"/>
  <c r="T56" i="14"/>
  <c r="U56" i="14" s="1"/>
  <c r="V56" i="14" s="1"/>
  <c r="W56" i="14" s="1"/>
  <c r="G114" i="14"/>
  <c r="W47" i="14"/>
  <c r="T64" i="14"/>
  <c r="U64" i="14" s="1"/>
  <c r="V64" i="14" s="1"/>
  <c r="W64" i="14" s="1"/>
  <c r="T79" i="14"/>
  <c r="U79" i="14" s="1"/>
  <c r="V79" i="14" s="1"/>
  <c r="W79" i="14" s="1"/>
  <c r="Q83" i="14"/>
  <c r="R83" i="14" s="1"/>
  <c r="S83" i="14" s="1"/>
  <c r="W83" i="14" s="1"/>
  <c r="T96" i="14"/>
  <c r="U96" i="14" s="1"/>
  <c r="V96" i="14" s="1"/>
  <c r="W96" i="14" s="1"/>
  <c r="L113" i="14"/>
  <c r="T81" i="14"/>
  <c r="U81" i="14" s="1"/>
  <c r="V81" i="14" s="1"/>
  <c r="W81" i="14" s="1"/>
  <c r="T94" i="13"/>
  <c r="U94" i="13" s="1"/>
  <c r="V94" i="13" s="1"/>
  <c r="W94" i="13" s="1"/>
  <c r="Q108" i="14"/>
  <c r="R108" i="14" s="1"/>
  <c r="S108" i="14" s="1"/>
  <c r="W108" i="14" s="1"/>
  <c r="Q106" i="14"/>
  <c r="R106" i="14" s="1"/>
  <c r="S106" i="14" s="1"/>
  <c r="W106" i="14" s="1"/>
  <c r="W65" i="14"/>
  <c r="P86" i="14"/>
  <c r="T101" i="14"/>
  <c r="U101" i="14" s="1"/>
  <c r="V101" i="14" s="1"/>
  <c r="W101" i="14" s="1"/>
  <c r="W40" i="14"/>
  <c r="T56" i="13"/>
  <c r="U56" i="13" s="1"/>
  <c r="V56" i="13" s="1"/>
  <c r="W56" i="13" s="1"/>
  <c r="W24" i="14"/>
  <c r="W49" i="14"/>
  <c r="Q71" i="14"/>
  <c r="R71" i="14" s="1"/>
  <c r="S71" i="14" s="1"/>
  <c r="W71" i="14" s="1"/>
  <c r="Q74" i="14"/>
  <c r="R74" i="14" s="1"/>
  <c r="S74" i="14" s="1"/>
  <c r="W74" i="14" s="1"/>
  <c r="T105" i="14"/>
  <c r="U105" i="14" s="1"/>
  <c r="V105" i="14" s="1"/>
  <c r="W105" i="14" s="1"/>
  <c r="T71" i="13"/>
  <c r="U71" i="13" s="1"/>
  <c r="V71" i="13" s="1"/>
  <c r="Q115" i="13"/>
  <c r="R115" i="13" s="1"/>
  <c r="S115" i="13" s="1"/>
  <c r="Q96" i="13"/>
  <c r="R96" i="13" s="1"/>
  <c r="S96" i="13" s="1"/>
  <c r="R17" i="13"/>
  <c r="S17" i="13" s="1"/>
  <c r="R55" i="13"/>
  <c r="S55" i="13" s="1"/>
  <c r="T99" i="13"/>
  <c r="U99" i="13" s="1"/>
  <c r="V99" i="13" s="1"/>
  <c r="R99" i="13"/>
  <c r="S99" i="13" s="1"/>
  <c r="T107" i="13"/>
  <c r="U107" i="13" s="1"/>
  <c r="V107" i="13" s="1"/>
  <c r="Q107" i="13"/>
  <c r="R107" i="13" s="1"/>
  <c r="S107" i="13" s="1"/>
  <c r="R98" i="13"/>
  <c r="S98" i="13" s="1"/>
  <c r="T97" i="13"/>
  <c r="U97" i="13" s="1"/>
  <c r="V97" i="13" s="1"/>
  <c r="Q97" i="13"/>
  <c r="R97" i="13" s="1"/>
  <c r="S97" i="13" s="1"/>
  <c r="P66" i="13"/>
  <c r="T15" i="13"/>
  <c r="U15" i="13" s="1"/>
  <c r="V15" i="13" s="1"/>
  <c r="Q15" i="13"/>
  <c r="R15" i="13" s="1"/>
  <c r="S15" i="13" s="1"/>
  <c r="T103" i="13"/>
  <c r="U103" i="13" s="1"/>
  <c r="V103" i="13" s="1"/>
  <c r="T13" i="13"/>
  <c r="G67" i="13"/>
  <c r="W17" i="14"/>
  <c r="W26" i="14"/>
  <c r="V28" i="14"/>
  <c r="U6" i="14"/>
  <c r="W46" i="14"/>
  <c r="W109" i="14"/>
  <c r="R6" i="14"/>
  <c r="S28" i="14"/>
  <c r="U13" i="14"/>
  <c r="W31" i="14"/>
  <c r="W45" i="14"/>
  <c r="W34" i="14"/>
  <c r="U62" i="14"/>
  <c r="W53" i="14"/>
  <c r="W104" i="14"/>
  <c r="W37" i="14"/>
  <c r="W42" i="14"/>
  <c r="W50" i="14"/>
  <c r="G112" i="14"/>
  <c r="G59" i="14"/>
  <c r="T69" i="14"/>
  <c r="U69" i="14" s="1"/>
  <c r="V69" i="14" s="1"/>
  <c r="W69" i="14" s="1"/>
  <c r="Q92" i="14"/>
  <c r="R92" i="14" s="1"/>
  <c r="S92" i="14" s="1"/>
  <c r="W92" i="14" s="1"/>
  <c r="T99" i="14"/>
  <c r="U99" i="14" s="1"/>
  <c r="V99" i="14" s="1"/>
  <c r="W99" i="14" s="1"/>
  <c r="T107" i="14"/>
  <c r="U107" i="14" s="1"/>
  <c r="V107" i="14" s="1"/>
  <c r="W107" i="14" s="1"/>
  <c r="Q86" i="14"/>
  <c r="R86" i="14" s="1"/>
  <c r="S86" i="14" s="1"/>
  <c r="Q93" i="13"/>
  <c r="R93" i="13" s="1"/>
  <c r="S93" i="13" s="1"/>
  <c r="W93" i="13" s="1"/>
  <c r="Q67" i="14"/>
  <c r="R67" i="14" s="1"/>
  <c r="S67" i="14" s="1"/>
  <c r="W67" i="14" s="1"/>
  <c r="T86" i="14"/>
  <c r="U86" i="14" s="1"/>
  <c r="V86" i="14" s="1"/>
  <c r="T103" i="14"/>
  <c r="U103" i="14" s="1"/>
  <c r="V103" i="14" s="1"/>
  <c r="W103" i="14" s="1"/>
  <c r="M111" i="14"/>
  <c r="M113" i="14" s="1"/>
  <c r="T68" i="14"/>
  <c r="U68" i="14" s="1"/>
  <c r="V68" i="14" s="1"/>
  <c r="W68" i="14" s="1"/>
  <c r="T90" i="14"/>
  <c r="U90" i="14" s="1"/>
  <c r="V90" i="14" s="1"/>
  <c r="W90" i="14" s="1"/>
  <c r="Q13" i="14"/>
  <c r="Q102" i="14"/>
  <c r="R102" i="14" s="1"/>
  <c r="S102" i="14" s="1"/>
  <c r="W102" i="14" s="1"/>
  <c r="M128" i="13"/>
  <c r="O128" i="13"/>
  <c r="N128" i="13"/>
  <c r="T62" i="13"/>
  <c r="U62" i="13" s="1"/>
  <c r="V62" i="13" s="1"/>
  <c r="W62" i="13" s="1"/>
  <c r="T115" i="13"/>
  <c r="U115" i="13" s="1"/>
  <c r="V115" i="13" s="1"/>
  <c r="T96" i="13"/>
  <c r="U96" i="13" s="1"/>
  <c r="V96" i="13" s="1"/>
  <c r="Q112" i="13"/>
  <c r="R112" i="13" s="1"/>
  <c r="S112" i="13" s="1"/>
  <c r="W112" i="13" s="1"/>
  <c r="T55" i="13"/>
  <c r="U55" i="13" s="1"/>
  <c r="V55" i="13" s="1"/>
  <c r="T110" i="13"/>
  <c r="U110" i="13" s="1"/>
  <c r="V110" i="13" s="1"/>
  <c r="W110" i="13" s="1"/>
  <c r="P126" i="13"/>
  <c r="Q114" i="13"/>
  <c r="R114" i="13" s="1"/>
  <c r="S114" i="13" s="1"/>
  <c r="W114" i="13" s="1"/>
  <c r="Q85" i="13"/>
  <c r="R85" i="13" s="1"/>
  <c r="S85" i="13" s="1"/>
  <c r="W85" i="13" s="1"/>
  <c r="T111" i="13"/>
  <c r="U111" i="13" s="1"/>
  <c r="V111" i="13" s="1"/>
  <c r="W111" i="13" s="1"/>
  <c r="T98" i="13"/>
  <c r="U98" i="13" s="1"/>
  <c r="V98" i="13" s="1"/>
  <c r="Q19" i="13"/>
  <c r="Q74" i="13"/>
  <c r="R74" i="13" s="1"/>
  <c r="S74" i="13" s="1"/>
  <c r="W74" i="13" s="1"/>
  <c r="Q73" i="13"/>
  <c r="R73" i="13" s="1"/>
  <c r="S73" i="13" s="1"/>
  <c r="W73" i="13" s="1"/>
  <c r="Q28" i="13"/>
  <c r="R28" i="13" s="1"/>
  <c r="S28" i="13" s="1"/>
  <c r="W28" i="13" s="1"/>
  <c r="T23" i="13"/>
  <c r="U23" i="13" s="1"/>
  <c r="V23" i="13" s="1"/>
  <c r="W23" i="13" s="1"/>
  <c r="T50" i="13"/>
  <c r="Q51" i="13"/>
  <c r="R51" i="13" s="1"/>
  <c r="S51" i="13" s="1"/>
  <c r="W51" i="13" s="1"/>
  <c r="T17" i="13"/>
  <c r="U17" i="13" s="1"/>
  <c r="V17" i="13" s="1"/>
  <c r="W42" i="13"/>
  <c r="T39" i="13"/>
  <c r="U39" i="13" s="1"/>
  <c r="V39" i="13" s="1"/>
  <c r="W39" i="13" s="1"/>
  <c r="Q30" i="13"/>
  <c r="R30" i="13" s="1"/>
  <c r="S30" i="13" s="1"/>
  <c r="T26" i="13"/>
  <c r="U26" i="13" s="1"/>
  <c r="V26" i="13" s="1"/>
  <c r="W26" i="13" s="1"/>
  <c r="Q95" i="13"/>
  <c r="R95" i="13" s="1"/>
  <c r="S95" i="13" s="1"/>
  <c r="W95" i="13" s="1"/>
  <c r="U72" i="13"/>
  <c r="V72" i="13" s="1"/>
  <c r="S71" i="13"/>
  <c r="Q72" i="13"/>
  <c r="T60" i="13"/>
  <c r="U60" i="13" s="1"/>
  <c r="V60" i="13" s="1"/>
  <c r="Q60" i="13"/>
  <c r="R60" i="13" s="1"/>
  <c r="S60" i="13" s="1"/>
  <c r="T45" i="13"/>
  <c r="U45" i="13" s="1"/>
  <c r="V45" i="13" s="1"/>
  <c r="W45" i="13" s="1"/>
  <c r="Q54" i="13"/>
  <c r="R54" i="13" s="1"/>
  <c r="S54" i="13" s="1"/>
  <c r="W54" i="13" s="1"/>
  <c r="Q47" i="13"/>
  <c r="R47" i="13" s="1"/>
  <c r="S47" i="13" s="1"/>
  <c r="V30" i="13"/>
  <c r="Q22" i="13"/>
  <c r="R22" i="13" s="1"/>
  <c r="S22" i="13" s="1"/>
  <c r="W22" i="13" s="1"/>
  <c r="T21" i="13"/>
  <c r="U21" i="13" s="1"/>
  <c r="V21" i="13" s="1"/>
  <c r="W21" i="13" s="1"/>
  <c r="W86" i="13" l="1"/>
  <c r="W100" i="13"/>
  <c r="W70" i="13"/>
  <c r="U13" i="13"/>
  <c r="V13" i="13" s="1"/>
  <c r="W13" i="13" s="1"/>
  <c r="W81" i="13"/>
  <c r="W83" i="13"/>
  <c r="W84" i="13"/>
  <c r="W82" i="13"/>
  <c r="W64" i="13"/>
  <c r="W47" i="13"/>
  <c r="U50" i="13"/>
  <c r="V50" i="13" s="1"/>
  <c r="W50" i="13" s="1"/>
  <c r="W60" i="13"/>
  <c r="P111" i="14"/>
  <c r="P113" i="14" s="1"/>
  <c r="T58" i="14"/>
  <c r="W107" i="13"/>
  <c r="W28" i="14"/>
  <c r="W15" i="13"/>
  <c r="W103" i="13"/>
  <c r="W99" i="13"/>
  <c r="W115" i="13"/>
  <c r="R19" i="13"/>
  <c r="S19" i="13" s="1"/>
  <c r="W97" i="13"/>
  <c r="W55" i="13"/>
  <c r="W116" i="13"/>
  <c r="W98" i="13"/>
  <c r="W96" i="13"/>
  <c r="W17" i="13"/>
  <c r="U58" i="14"/>
  <c r="V13" i="14"/>
  <c r="V58" i="14" s="1"/>
  <c r="Q58" i="14"/>
  <c r="R13" i="14"/>
  <c r="W86" i="14"/>
  <c r="T111" i="14"/>
  <c r="Q111" i="14"/>
  <c r="U111" i="14"/>
  <c r="V62" i="14"/>
  <c r="V111" i="14" s="1"/>
  <c r="S111" i="14"/>
  <c r="R111" i="14"/>
  <c r="P128" i="13"/>
  <c r="T126" i="13"/>
  <c r="W30" i="13"/>
  <c r="T66" i="13"/>
  <c r="Q66" i="13"/>
  <c r="W71" i="13"/>
  <c r="V126" i="13"/>
  <c r="R72" i="13"/>
  <c r="Q126" i="13"/>
  <c r="U126" i="13"/>
  <c r="Q113" i="14" l="1"/>
  <c r="T113" i="14"/>
  <c r="U66" i="13"/>
  <c r="U128" i="13" s="1"/>
  <c r="Q128" i="13"/>
  <c r="U113" i="14"/>
  <c r="W62" i="14"/>
  <c r="W111" i="14" s="1"/>
  <c r="W19" i="13"/>
  <c r="W66" i="13" s="1"/>
  <c r="S66" i="13"/>
  <c r="R66" i="13"/>
  <c r="R58" i="14"/>
  <c r="R113" i="14" s="1"/>
  <c r="S13" i="14"/>
  <c r="V113" i="14"/>
  <c r="T128" i="13"/>
  <c r="S72" i="13"/>
  <c r="S126" i="13" s="1"/>
  <c r="R126" i="13"/>
  <c r="V66" i="13"/>
  <c r="V128" i="13" s="1"/>
  <c r="S128" i="13" l="1"/>
  <c r="R128" i="13"/>
  <c r="S58" i="14"/>
  <c r="S113" i="14" s="1"/>
  <c r="W13" i="14"/>
  <c r="W58" i="14" s="1"/>
  <c r="W113" i="14" s="1"/>
  <c r="W72" i="13"/>
  <c r="W128" i="13" s="1"/>
</calcChain>
</file>

<file path=xl/sharedStrings.xml><?xml version="1.0" encoding="utf-8"?>
<sst xmlns="http://schemas.openxmlformats.org/spreadsheetml/2006/main" count="437" uniqueCount="290">
  <si>
    <t>Pontificia Universidad Javeriana</t>
  </si>
  <si>
    <t>Incremento en valores de matrícula y demás derechos pecuniarios - Anexo Seccional Cali</t>
  </si>
  <si>
    <t>Contenido</t>
  </si>
  <si>
    <t>Valores de matrícula 2022-2023</t>
  </si>
  <si>
    <t>Otros conceptos 2022-2023</t>
  </si>
  <si>
    <t>Volver al menú</t>
  </si>
  <si>
    <t>PONTIFICIA UNIVERSIDAD JAVERIANA - SECCIONAL CALI</t>
  </si>
  <si>
    <t>Tipo de proyectos</t>
  </si>
  <si>
    <t>Fecha de inicio del proyecto</t>
  </si>
  <si>
    <t>Fecha de finalización del proyecto</t>
  </si>
  <si>
    <t>Con recursos propios</t>
  </si>
  <si>
    <t>Con créditos nuevos</t>
  </si>
  <si>
    <t>Con ingresos adicionales de derechos pecuniarios</t>
  </si>
  <si>
    <t>Valor total del proyecto para 2022 (millones de pesos)</t>
  </si>
  <si>
    <t>GRAN TOTAL</t>
  </si>
  <si>
    <t>Proyectos 2022</t>
  </si>
  <si>
    <t>1. Actividades de incidencia social e impacto regional</t>
  </si>
  <si>
    <t>1.1</t>
  </si>
  <si>
    <t>Programa de Becas</t>
  </si>
  <si>
    <t>x</t>
  </si>
  <si>
    <t>1.2</t>
  </si>
  <si>
    <t xml:space="preserve">Plan de acompañamiento Integral para los estudiantes favorecidos con las becas del gobierno nacional </t>
  </si>
  <si>
    <t>2. Bienestar institucional de la comunidad educativa</t>
  </si>
  <si>
    <t>2.1</t>
  </si>
  <si>
    <t>Plan de Beneficios Flexibles</t>
  </si>
  <si>
    <t>permanente</t>
  </si>
  <si>
    <t>2.2</t>
  </si>
  <si>
    <t>Auxilio de matrícula de hijos de profesores y empleados administrativos de tiempo completo</t>
  </si>
  <si>
    <t>3. Cualificación docente</t>
  </si>
  <si>
    <t>3.1</t>
  </si>
  <si>
    <t>Programa de Formación Doctoral de profesores</t>
  </si>
  <si>
    <t>3.2</t>
  </si>
  <si>
    <t>Aspectos salariales (nivelación salarial profesores y colaboradores)</t>
  </si>
  <si>
    <t>4. Desarrollo físico y sostenibilidad ambiental</t>
  </si>
  <si>
    <t>4.1</t>
  </si>
  <si>
    <t>Cambios tecnológicos en sistemas de iluminación LED y colocación de paneles solares</t>
  </si>
  <si>
    <t>4.2</t>
  </si>
  <si>
    <t xml:space="preserve">Construcción de un sedimentador de lodos para ia recuoeración de humedales. </t>
  </si>
  <si>
    <t>5. Desarrollo tecnológico</t>
  </si>
  <si>
    <t>5.1</t>
  </si>
  <si>
    <t>Desarrollo de software que mejoran los procesos académicos y administrativos</t>
  </si>
  <si>
    <t>6. Infraestructura</t>
  </si>
  <si>
    <t>6.1</t>
  </si>
  <si>
    <t xml:space="preserve">Renovación de los esquemas de licenciamiento de software institucional. </t>
  </si>
  <si>
    <t>6.2</t>
  </si>
  <si>
    <t xml:space="preserve">Renovación tecnológica de la red LAN, servidores Físicos </t>
  </si>
  <si>
    <t>6.3</t>
  </si>
  <si>
    <t xml:space="preserve">Equipos de cómputo para estudiantes, docentes y administrativos </t>
  </si>
  <si>
    <t>7. Internacionalización</t>
  </si>
  <si>
    <t>7.1</t>
  </si>
  <si>
    <t xml:space="preserve">Movilidad académica estudiantes negocios internacionales </t>
  </si>
  <si>
    <t>8. Inversión en planta física</t>
  </si>
  <si>
    <t>8.1</t>
  </si>
  <si>
    <t>Edificio Administrativo ala 2</t>
  </si>
  <si>
    <t>X</t>
  </si>
  <si>
    <t>8.2</t>
  </si>
  <si>
    <t>Remodelación Villa Javier para el Instituto de Estudios Interculturales</t>
  </si>
  <si>
    <t>8.3</t>
  </si>
  <si>
    <t>Remodelación  Casa Santa Maria de los Farallones, fase II</t>
  </si>
  <si>
    <t>8.4</t>
  </si>
  <si>
    <t xml:space="preserve"> Edificio de Laboratorio de OMICAS, Etapa 2</t>
  </si>
  <si>
    <t>9.Inversión en  muebles y enseres, maquinaria y equipo y bienes bibliográficos</t>
  </si>
  <si>
    <t>9.1</t>
  </si>
  <si>
    <t xml:space="preserve">Equipo médico científico de los laboratorios </t>
  </si>
  <si>
    <t>9.2</t>
  </si>
  <si>
    <t>Renovación audiovisual salones. Proyectores y sonido destinados para salones de clase</t>
  </si>
  <si>
    <t>10. Investigación, innovación y extensión</t>
  </si>
  <si>
    <t>10.1</t>
  </si>
  <si>
    <t>Apoyo a la investigación, la actividad de los grupos de investigación, la consecución de recursos externos, la articulación entre la investigación y la docencia, y la formación de jóvenes investigadores.</t>
  </si>
  <si>
    <t>11. Programas académicos</t>
  </si>
  <si>
    <t>11.1</t>
  </si>
  <si>
    <t>Proceso para acreditación internacional AACSB</t>
  </si>
  <si>
    <t>11.2</t>
  </si>
  <si>
    <t>Autoevaluación y acreditación de programas</t>
  </si>
  <si>
    <t>11.3</t>
  </si>
  <si>
    <t>Proceso para acreditación internacional ABET</t>
  </si>
  <si>
    <t>12. Planeación Universitaria 2022-2025</t>
  </si>
  <si>
    <t>12.1</t>
  </si>
  <si>
    <t>Propuestas contempladas en el ciclo de Planeación.</t>
  </si>
  <si>
    <t>Valores de matrícula 2022 - 2023</t>
  </si>
  <si>
    <t>Con IPC</t>
  </si>
  <si>
    <t>PROGRAMA</t>
  </si>
  <si>
    <t>Codigo SNIES</t>
  </si>
  <si>
    <t># de Creditos</t>
  </si>
  <si>
    <t>Valor Matrícula 2022</t>
  </si>
  <si>
    <t>% Incremento</t>
  </si>
  <si>
    <t>Valor Matrícula 2023</t>
  </si>
  <si>
    <t>% Segunda Fecha de Pago</t>
  </si>
  <si>
    <t>Valor Segunda Fecha de Pago</t>
  </si>
  <si>
    <t>% Tercera Fecha de Pago</t>
  </si>
  <si>
    <t>Valor Tercera Fecha de Pago</t>
  </si>
  <si>
    <t>Proyección Estudiantes Matriculados 2023-1</t>
  </si>
  <si>
    <t>Ingresos proyectados 2023-1</t>
  </si>
  <si>
    <t>Proyección Estudiantes Matriculados 2023-2</t>
  </si>
  <si>
    <t>Ingresos proyectados 2023-2</t>
  </si>
  <si>
    <t>Total Ingresos proyectados por matrículas 2023</t>
  </si>
  <si>
    <t>Ingresos sin incremento Primer Periodo</t>
  </si>
  <si>
    <t>Mayor (Menor) valor Primer Periodo</t>
  </si>
  <si>
    <t>Ingresos sin incremento Segundo Periodo</t>
  </si>
  <si>
    <t>Mayor (Menor) valor Segundo Periodo</t>
  </si>
  <si>
    <t>Total mayor (menor) valor al IPC</t>
  </si>
  <si>
    <t>PREGRADO</t>
  </si>
  <si>
    <t>FACULTAD DE INGENIERIA</t>
  </si>
  <si>
    <t>INGENIERÍA INDUSTRIAL Cohortes 2023 - 2017</t>
  </si>
  <si>
    <t>INGENIERÍA INDUSTRIAL Cohortes &lt;= 2016</t>
  </si>
  <si>
    <t>INGENIERÍA CIVIL Cohortes 2023 - 2017</t>
  </si>
  <si>
    <t>INGENIERÍA CIVIL Cohortes &lt; = 2016</t>
  </si>
  <si>
    <t>INGENIERÍA ELECTRÓNICA Cohortes 2022 - 2017</t>
  </si>
  <si>
    <t>INGENIERÍA ELECTRÓNICA Cohortes &lt; = 2016</t>
  </si>
  <si>
    <t>INGENIERÍA DE SISTEMAS Cohortes 2022 -2017</t>
  </si>
  <si>
    <t>INGENIERÍA DE SISTEMAS Cohortes &lt; 2016</t>
  </si>
  <si>
    <t>INGENIERÍA MECÁNICA</t>
  </si>
  <si>
    <t xml:space="preserve">MATEMÁTICAS APLICADAS </t>
  </si>
  <si>
    <t xml:space="preserve">BIOLOGÍA </t>
  </si>
  <si>
    <t>INGENIERÍA BIOMEDICA</t>
  </si>
  <si>
    <t>FACULTAD DE CIENCIAS ECONOMICAS Y ADMINISTRATIVAS</t>
  </si>
  <si>
    <t>CONTADURÍA   (N) Cohorte 2018 -2017</t>
  </si>
  <si>
    <t>CONTADURÍA   (N) Cohortes &lt; = 2016</t>
  </si>
  <si>
    <t>CONTADURÍA (D) Cohorte 2021 -2017</t>
  </si>
  <si>
    <t>CONTADURÍA (D) Cohortes &lt; =2016</t>
  </si>
  <si>
    <t>ADMINISTRACIÓN DE EMPRESAS (D) Cohorte 2023 -2017</t>
  </si>
  <si>
    <t>ADMINISTRACIÓN DE EMPRESAS (D) Cohorte 2016</t>
  </si>
  <si>
    <t>ADMINISTRACIÓN DE EMPRESAS (D) Cohortes &lt; =2015</t>
  </si>
  <si>
    <t>ADMINISTRACIÓN DE EMPRESAS (N) Cohorte 2023-2017</t>
  </si>
  <si>
    <t>ADMINISTRACIÓN DE EMPRESAS (N) Cohorte 2 016</t>
  </si>
  <si>
    <t>ADMINISTRACIÓN DE EMPRESAS (N) Cohortes &lt;= 2015</t>
  </si>
  <si>
    <t>ECONOMÍA Cohorte 2023 -2017</t>
  </si>
  <si>
    <t>ECONOMÍA Cohorte 2016</t>
  </si>
  <si>
    <t>ECONOMÍA Cohortes &lt;=2015</t>
  </si>
  <si>
    <t>NEGOCIOS INTERNACIONALES Cohortes 2023 -2016</t>
  </si>
  <si>
    <t>NEGOCIOS INTERNACIONALES Cohortes &lt; = 2015</t>
  </si>
  <si>
    <t>FINANZAS</t>
  </si>
  <si>
    <t>MERCADEO</t>
  </si>
  <si>
    <t>TURISMO</t>
  </si>
  <si>
    <t>FACULTAD DE HUMANIDADES Y CIENCIAS SOCIALES</t>
  </si>
  <si>
    <t>PSICOLOGÍA Cohorte 2023 -2017</t>
  </si>
  <si>
    <t>PSICOLOGÍA Cohortes &lt; =2016</t>
  </si>
  <si>
    <t>DERECHO Cohorte 2023 -2017</t>
  </si>
  <si>
    <t>DERECHO Cohorte 2016</t>
  </si>
  <si>
    <t>DERECHO Cohortes &lt; =2015</t>
  </si>
  <si>
    <t xml:space="preserve">CIENCIAS POLÍTICAS </t>
  </si>
  <si>
    <t xml:space="preserve">COMUNICACIÓN </t>
  </si>
  <si>
    <t xml:space="preserve">FILOSOFÍA </t>
  </si>
  <si>
    <t>FACULTAD DE CREACIÓN Y HABITAT</t>
  </si>
  <si>
    <t xml:space="preserve">DISEÑO DE COMUNICACIÓN VISUAL </t>
  </si>
  <si>
    <t xml:space="preserve">ARTES VISUALES </t>
  </si>
  <si>
    <t>ARQUITECTURA Cohorte 2023 -2017</t>
  </si>
  <si>
    <t>ARQUITECTURA Cohortes &lt;=2016</t>
  </si>
  <si>
    <t>GASTRONOMÍA Y ARTES CULINIARIAS</t>
  </si>
  <si>
    <t>FACULTAD DE CIENCIAS DE LA SALUD</t>
  </si>
  <si>
    <t>MEDICINA Cohorte 2023 -2016</t>
  </si>
  <si>
    <t>MEDICINA Cohortes &lt; = 2015</t>
  </si>
  <si>
    <t xml:space="preserve">ENFERMERIA </t>
  </si>
  <si>
    <t>NUTRICION Y DIETÉTICA Cohorte 2023-2022</t>
  </si>
  <si>
    <t>NUTRICION Y DIETÉTICA Cohorte 2021 - 2018</t>
  </si>
  <si>
    <t>NUTRICION Y DIETÉTICA Cohorte 2017</t>
  </si>
  <si>
    <t>TOTAL PREGRADO</t>
  </si>
  <si>
    <t>-</t>
  </si>
  <si>
    <t xml:space="preserve"> </t>
  </si>
  <si>
    <t>% PROMEDIO DE INCREMENTO DE MATRÍCULAS PREGRADO</t>
  </si>
  <si>
    <t>POSGRADO</t>
  </si>
  <si>
    <t>MAESTRIA EN SALUD PUBLICA</t>
  </si>
  <si>
    <t>ESPECIALIZACIÓN EN OFTALMOLOGÍA</t>
  </si>
  <si>
    <t>ESPECIALIZACIÓN EN MEDICINA DE URGENCIAS</t>
  </si>
  <si>
    <t>ESPECIALIZACIÓN EN  MEDICINA FAMILIAR</t>
  </si>
  <si>
    <t>ESPECIALIZACIÓN EN MEDICINA FORENSE</t>
  </si>
  <si>
    <t>ESPECIALIZACIÓN EN CIRUGIA ONCOLOGICA</t>
  </si>
  <si>
    <t>ESPECIALIZACIÓN EN CIRUGIA DE MANO</t>
  </si>
  <si>
    <t>ESP. EN CIRUGÍA PEDIÁTRICA</t>
  </si>
  <si>
    <t>ESP. ORTOPEDIA Y TRAUMATOLOGÍA</t>
  </si>
  <si>
    <t>ESP. EN ANESTESIOLOGÍA</t>
  </si>
  <si>
    <t>ESP. SIST. GERENCIALES DE INGENIERÍA</t>
  </si>
  <si>
    <t>ESP. GERENCIA DE CONSTRUCCIONES</t>
  </si>
  <si>
    <t xml:space="preserve">ESP. EN LOGÍSTICA </t>
  </si>
  <si>
    <t>ESP. EN INGENIERÍA DE SOFTWARE</t>
  </si>
  <si>
    <t>MAESTRÍA EN INGENIERÍA</t>
  </si>
  <si>
    <t>MAESTRIA EN INGENIERIA CIVIL</t>
  </si>
  <si>
    <t>MAESTRIA EN INGENIERIA DE SOFTWARE 2020-2 &gt;</t>
  </si>
  <si>
    <t>MAESTRIA EN INGENIERIA DE SOFTWARE 2020-1 &lt;</t>
  </si>
  <si>
    <t>MAESTRÍA EN CIENCIA DE DATOS VIRTUAL</t>
  </si>
  <si>
    <t>DOCTORADO EN INGENIERIA</t>
  </si>
  <si>
    <t xml:space="preserve">ESP. GERENCIA SOCIAL </t>
  </si>
  <si>
    <t>ESP. EN FINANZAS</t>
  </si>
  <si>
    <t>ESP. EN GESTIÓN TRIBUTARIA</t>
  </si>
  <si>
    <t>MAESTRÍA EN ADMINISTRACIÓN DE EMPRESAS</t>
  </si>
  <si>
    <t>MAESTRIA EN GERENCIA DE ORGANIZACIONES DE SALUD</t>
  </si>
  <si>
    <t>MAESTRIA EN FINANZAS</t>
  </si>
  <si>
    <t>MAESTRIA EN MERCADEO</t>
  </si>
  <si>
    <t>MBA Barranquilla (7a cohorte) 2022</t>
  </si>
  <si>
    <t>MBA Barranquilla (6a cohorte) 2021</t>
  </si>
  <si>
    <t>MBA Barranquilla (5a cohorte) 2020</t>
  </si>
  <si>
    <t>MAESTRÍA EN CIENCIAS ECONÓMICAS Y DE GESTIÓN</t>
  </si>
  <si>
    <t>MAESTRÍA EN POLÍTICA SOCIAL</t>
  </si>
  <si>
    <t>DOCTORADO EN CIENCIAS ECONÓMICAS</t>
  </si>
  <si>
    <t>ESP. EN CULTURA DE PAZ. DIH</t>
  </si>
  <si>
    <t>ESP. EN DERECHO COMERCIAL</t>
  </si>
  <si>
    <t>ESP. EN PROCESOS HUMANOS Y DESARROLLO ORG.</t>
  </si>
  <si>
    <t>ESP. NEUROPSICOLOGÍA INFANTIL</t>
  </si>
  <si>
    <t>ESP. EN SEGURIDAD SOCIAL</t>
  </si>
  <si>
    <t>ESP. DERECHO AMBIENTAL</t>
  </si>
  <si>
    <t>MAESTRÍA EN DERECHOS HUMANOS Y CULTURA DE PAZ</t>
  </si>
  <si>
    <t>MAESTRIA EN DERECHO EMPRESARIAL</t>
  </si>
  <si>
    <t>MAESTRIA EN PSICOLOGIA DE LA SALUD</t>
  </si>
  <si>
    <t>MAESTRÍA EN EDUCACIÓN</t>
  </si>
  <si>
    <t>MAESTRÍA EN ASESORÍA FAMILIAR (Virtual)</t>
  </si>
  <si>
    <t>MAESTRÍA EN NEUROPSICOLOGÍA CLÍNICA</t>
  </si>
  <si>
    <t>MAESTRÍA EN COMUNICACIÓN DE LAS ORGANIZACIONES</t>
  </si>
  <si>
    <t>DOCTORADO EN PSICOLOGIA</t>
  </si>
  <si>
    <t>FACULTAD DE CREACIÒN Y HABITAT</t>
  </si>
  <si>
    <t>ESP. EN GESTIÓN DE LA ARTES Y CULTURA</t>
  </si>
  <si>
    <t>MAESTRÍA EN HABITAT SUSTENTABLE</t>
  </si>
  <si>
    <t>INSTITUTO DE ESTUDIOS INTERCULTURALES</t>
  </si>
  <si>
    <t>MAESTRÍA EN INTERCULTURALIDAD, DESARROLLO Y PAZ TERRITORIAL</t>
  </si>
  <si>
    <t>TOTAL POSGRADO</t>
  </si>
  <si>
    <t>% PROMEDIO DE INCREMENTO DE MATRÍCULAS POSGRADO</t>
  </si>
  <si>
    <t>TOTAL PONTIFICIA UNIVERSIDAD JAVERIANA</t>
  </si>
  <si>
    <t>% PROMEDIO DE INCREMENTO DE MATRÍCULAS PUJ SECCIONAL CALI</t>
  </si>
  <si>
    <t>Fuente: Oficina de contabilidad y presupuesto – Vicerrectoría Administrativa, Pontificia Universidad Javeriana - Seccional Cali.</t>
  </si>
  <si>
    <t>Nota: Debido a que hay estudiantes que pagan media matrícula y que ademas se otorgan algunos descuentos, el  ingreso total estimado por matrículas  para cada periodo no es igual a la multiplicación del número de estudiantes registrado por el valor de la matrícula</t>
  </si>
  <si>
    <t>Valores de matrícula 2018 - 2019</t>
  </si>
  <si>
    <t>Valor Matrícula 2017</t>
  </si>
  <si>
    <t>Valor Matrícula 2018</t>
  </si>
  <si>
    <t>Proyección Estudiantes Matriculados 2018-1</t>
  </si>
  <si>
    <t>Ingresos proyectados 2018-1</t>
  </si>
  <si>
    <t>Proyección Estudiantes Matriculados 2018-2</t>
  </si>
  <si>
    <t>Ingresos proyectados 2018-2</t>
  </si>
  <si>
    <t>Total Ingresos proyectados por matrículas 2018</t>
  </si>
  <si>
    <t>INGENIERÍA INDUSTRIAL Cohortes 2018 - 2017</t>
  </si>
  <si>
    <t>INGENIERÍA CIVIL Cohortes 2018 - 2017</t>
  </si>
  <si>
    <t>INGENIERÍA ELECTRÓNICA Cohortes 2018 - 2017</t>
  </si>
  <si>
    <t>INGENIERÍA DE SISTEMAS Cohortes 2018 -2017</t>
  </si>
  <si>
    <t>CONTADURÍA (D) Cohorte 2018 -2017</t>
  </si>
  <si>
    <t>ADMINISTRACIÓN DE EMPRESAS (D) Cohorte 2018 -2017</t>
  </si>
  <si>
    <t>ECONOMÍA Cohorte 2018 -2017</t>
  </si>
  <si>
    <t>ADMINISTRACIÓN DE EMPRESAS (N) Cohorte 2018-2017</t>
  </si>
  <si>
    <t>NEGOCIOS INTERNACIONALES Cohortes 2018 -2016</t>
  </si>
  <si>
    <t>PSICOLOGÍA Cohorte 2018 -2017</t>
  </si>
  <si>
    <t>DERECHO Cohorte 2018 -2017</t>
  </si>
  <si>
    <t>ARQUITECTURA Cohorte 2018 -2017</t>
  </si>
  <si>
    <t>MEDICINA Cohorte 2018 -2016</t>
  </si>
  <si>
    <t>NUTRICION Y DIETÉTICA Cohorte 2018</t>
  </si>
  <si>
    <t>ESP. SIST. DE INGENIERÍA</t>
  </si>
  <si>
    <t>ESP. GERENCIA DE CONSTRUCCIÓN</t>
  </si>
  <si>
    <t>ESP. LOGÍSTICA INTEGRAL</t>
  </si>
  <si>
    <t>ESP. SIST. DE ING. ENF. INFORMAT.</t>
  </si>
  <si>
    <t>ESP. EN INGENIERÍA DE LA CALIDAD</t>
  </si>
  <si>
    <t>ESP. EN USO EFICIENTE ENERGÍA ELÉCTRICA</t>
  </si>
  <si>
    <t>MAESTRIA EN INGENIERIA DE SOFTWARE</t>
  </si>
  <si>
    <t>ESP. ADMINISTRACIÓN EN SALUD</t>
  </si>
  <si>
    <t>ESP.  CONTABILIDAD FINANCIERA INTERNACIONAL</t>
  </si>
  <si>
    <t>ESP. EN NEGOCIOS INTERNACIONALES</t>
  </si>
  <si>
    <t>MAESTRIA EN ADMINISTRACION DE EMPRESAS PASTO</t>
  </si>
  <si>
    <t>MAESTRIA EN ADMON. DE EMPRESAS PEREIRA (3a cohorte)</t>
  </si>
  <si>
    <t>MAESTRIA EN ADMON. DE EMPRESAS PEREIRA (2a cohorte)</t>
  </si>
  <si>
    <t>MAESTRIA EN ADMON. DE EMPRESAS PEREIRA (1a cohorte)</t>
  </si>
  <si>
    <t>MAESTRIA EN ADMINISTRACIÓN DE EMPRESAS Barranquilla (3ra cohorte)</t>
  </si>
  <si>
    <t>MAESTRIA EN ADMINISTRACIÓN DE EMPRESAS Barranquilla (2da cohorte)</t>
  </si>
  <si>
    <t>MAESTRIA EN ADMINISTRACIÓN DE EMPRESAS Barranquilla (1da cohorte)</t>
  </si>
  <si>
    <t>MAESTRÍA EN FAMILIA</t>
  </si>
  <si>
    <t>MAESTRÍA EN DERECHOS HUMANOS</t>
  </si>
  <si>
    <t>Maestría en Asesoría Familiar (Virtual) USD</t>
  </si>
  <si>
    <t>Maestría en Asesoría Familiar (Virtual) COP</t>
  </si>
  <si>
    <t>Nota: Debido a que hay estudiantes que pagan media matrícula y que ademas se otorgan algunos descuentos, el  ingreso total estimado por matrículas  para cada periodo no es igual a la multiplicación del número de estudiantes por el valor de la matrícula</t>
  </si>
  <si>
    <t>Otros Conceptos 2023-2022</t>
  </si>
  <si>
    <t xml:space="preserve">OTROS CONCEPTOS </t>
  </si>
  <si>
    <t>Tarifa 2023</t>
  </si>
  <si>
    <t>Tarifa 2022</t>
  </si>
  <si>
    <t>Variacion %</t>
  </si>
  <si>
    <t>EXÁMENES DE VALIDACIÓN</t>
  </si>
  <si>
    <t>SUPLETORIOS PREGRADO, PARCIALES Y FINALES</t>
  </si>
  <si>
    <t>SUPLETORIOS POSGRADO, PARCIALES Y FINALES</t>
  </si>
  <si>
    <t>CERTIFICADOS DE ESTUDIOS PREGRADO</t>
  </si>
  <si>
    <t>CERTIFICADOS DE ESTUDIOS POSGRADO</t>
  </si>
  <si>
    <t>CERTIFICADOS DE NOTAS</t>
  </si>
  <si>
    <t>CERTIFICADOS DE CONTENIDOS</t>
  </si>
  <si>
    <t>CERTIFICADOS FINANCIEROS</t>
  </si>
  <si>
    <t>DERECHOS DE GRADO PREGRADO</t>
  </si>
  <si>
    <t>DERECHOS DE GRADO POSGRADO</t>
  </si>
  <si>
    <t>REPOSICIÓN DE CARNÉ PARA ESTUDIANTES</t>
  </si>
  <si>
    <t>MULTAS BIBLIOTECA, AUDIOV. Y LAB.</t>
  </si>
  <si>
    <t>MULTA LIBROS DE RESERVA</t>
  </si>
  <si>
    <t>HOJAS DE CANCELACIÓN DE ASIGNATURAS</t>
  </si>
  <si>
    <t>REVISIÓN DE EXÁMENES PREGRADO (segundo calificador)</t>
  </si>
  <si>
    <t>ACTAS DE GRADO (COPIA)</t>
  </si>
  <si>
    <t>INSCRIPCIÓN PREGRADO</t>
  </si>
  <si>
    <t>INSCRIPCIÓN POSGRADO</t>
  </si>
  <si>
    <t>CONEXIÓN JAVERIANA</t>
  </si>
  <si>
    <t>DIPLOMA EN ESPAÑOL (COPIA)</t>
  </si>
  <si>
    <t>PREPARATORIOS CARRERA DE DERECHO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</si>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</sst>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\ #,##0;[Red]\-&quot;$&quot;\ #,##0"/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&quot;$&quot;#,##0.0"/>
    <numFmt numFmtId="169" formatCode="_-&quot;$&quot;* #,##0_-;\-&quot;$&quot;* #,##0_-;_-&quot;$&quot;* &quot;-&quot;??_-;_-@_-"/>
    <numFmt numFmtId="170" formatCode="0.0%"/>
    <numFmt numFmtId="171" formatCode="&quot;$&quot;#,##0"/>
    <numFmt numFmtId="172" formatCode="&quot;$&quot;\ #,##0.0"/>
    <numFmt numFmtId="173" formatCode="_-* #,##0_-;\-* #,##0_-;_-* &quot;-&quot;??_-;_-@_-"/>
    <numFmt numFmtId="174" formatCode="0.00000%"/>
  </numFmts>
  <fonts count="3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0"/>
      <color rgb="FF000000"/>
      <name val="Calibri"/>
      <family val="2"/>
      <scheme val="minor"/>
    </font>
    <font>
      <sz val="10"/>
      <name val="Verdana"/>
      <family val="2"/>
    </font>
    <font>
      <b/>
      <sz val="16"/>
      <color rgb="FF0062A1"/>
      <name val="Verdana"/>
      <family val="2"/>
    </font>
    <font>
      <sz val="14"/>
      <color rgb="FF0062A1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3" fillId="0" borderId="0"/>
    <xf numFmtId="167" fontId="13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5" borderId="0">
      <alignment horizontal="left" vertical="center" indent="1"/>
    </xf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0" fontId="13" fillId="0" borderId="0"/>
    <xf numFmtId="41" fontId="5" fillId="0" borderId="0" applyFont="0" applyFill="0" applyBorder="0" applyAlignment="0" applyProtection="0"/>
  </cellStyleXfs>
  <cellXfs count="4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4" fillId="0" borderId="0" xfId="3" applyFont="1" applyAlignment="1">
      <alignment horizontal="left"/>
    </xf>
    <xf numFmtId="0" fontId="16" fillId="0" borderId="0" xfId="3" applyFont="1"/>
    <xf numFmtId="0" fontId="13" fillId="0" borderId="0" xfId="8"/>
    <xf numFmtId="10" fontId="13" fillId="0" borderId="0" xfId="8" applyNumberFormat="1"/>
    <xf numFmtId="0" fontId="14" fillId="0" borderId="0" xfId="3" applyFont="1" applyAlignment="1">
      <alignment horizontal="center"/>
    </xf>
    <xf numFmtId="172" fontId="0" fillId="0" borderId="0" xfId="0" applyNumberFormat="1"/>
    <xf numFmtId="0" fontId="18" fillId="2" borderId="0" xfId="0" applyFont="1" applyFill="1"/>
    <xf numFmtId="0" fontId="18" fillId="4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5" borderId="0" xfId="11">
      <alignment horizontal="left" vertical="center" inden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8" fontId="1" fillId="2" borderId="25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17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168" fontId="0" fillId="2" borderId="3" xfId="0" applyNumberFormat="1" applyFill="1" applyBorder="1" applyAlignment="1">
      <alignment horizontal="center" vertical="center"/>
    </xf>
    <xf numFmtId="0" fontId="0" fillId="2" borderId="13" xfId="0" applyFill="1" applyBorder="1"/>
    <xf numFmtId="0" fontId="2" fillId="2" borderId="10" xfId="0" applyFont="1" applyFill="1" applyBorder="1" applyAlignment="1">
      <alignment horizontal="justify" vertical="center" wrapText="1"/>
    </xf>
    <xf numFmtId="1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168" fontId="0" fillId="2" borderId="14" xfId="0" applyNumberFormat="1" applyFill="1" applyBorder="1" applyAlignment="1">
      <alignment horizontal="center" vertical="center"/>
    </xf>
    <xf numFmtId="168" fontId="1" fillId="2" borderId="17" xfId="0" applyNumberFormat="1" applyFont="1" applyFill="1" applyBorder="1" applyAlignment="1">
      <alignment horizontal="center" vertical="center"/>
    </xf>
    <xf numFmtId="0" fontId="0" fillId="2" borderId="34" xfId="0" applyFill="1" applyBorder="1"/>
    <xf numFmtId="0" fontId="2" fillId="2" borderId="35" xfId="0" applyFont="1" applyFill="1" applyBorder="1" applyAlignment="1">
      <alignment horizontal="justify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7" xfId="0" applyFill="1" applyBorder="1"/>
    <xf numFmtId="168" fontId="0" fillId="2" borderId="36" xfId="0" applyNumberFormat="1" applyFill="1" applyBorder="1" applyAlignment="1">
      <alignment horizontal="center" vertical="center"/>
    </xf>
    <xf numFmtId="168" fontId="1" fillId="2" borderId="7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justify" vertical="center" wrapText="1"/>
    </xf>
    <xf numFmtId="171" fontId="1" fillId="2" borderId="7" xfId="0" applyNumberFormat="1" applyFont="1" applyFill="1" applyBorder="1" applyAlignment="1">
      <alignment horizontal="center" vertical="center"/>
    </xf>
    <xf numFmtId="0" fontId="0" fillId="2" borderId="33" xfId="0" applyFill="1" applyBorder="1"/>
    <xf numFmtId="0" fontId="0" fillId="2" borderId="28" xfId="0" applyFill="1" applyBorder="1" applyAlignment="1">
      <alignment horizontal="center" vertical="center"/>
    </xf>
    <xf numFmtId="0" fontId="0" fillId="2" borderId="28" xfId="0" applyFill="1" applyBorder="1"/>
    <xf numFmtId="168" fontId="0" fillId="2" borderId="32" xfId="0" applyNumberFormat="1" applyFill="1" applyBorder="1" applyAlignment="1">
      <alignment horizontal="center" vertical="center"/>
    </xf>
    <xf numFmtId="17" fontId="0" fillId="2" borderId="27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justify" vertical="center" wrapText="1"/>
    </xf>
    <xf numFmtId="0" fontId="2" fillId="2" borderId="29" xfId="0" applyFont="1" applyFill="1" applyBorder="1" applyAlignment="1">
      <alignment horizontal="justify" vertical="center" wrapText="1"/>
    </xf>
    <xf numFmtId="0" fontId="1" fillId="2" borderId="6" xfId="0" applyFont="1" applyFill="1" applyBorder="1"/>
    <xf numFmtId="0" fontId="0" fillId="2" borderId="20" xfId="0" applyFill="1" applyBorder="1"/>
    <xf numFmtId="0" fontId="0" fillId="2" borderId="31" xfId="0" applyFill="1" applyBorder="1"/>
    <xf numFmtId="168" fontId="4" fillId="2" borderId="31" xfId="0" applyNumberFormat="1" applyFont="1" applyFill="1" applyBorder="1" applyAlignment="1">
      <alignment horizontal="center" vertical="center"/>
    </xf>
    <xf numFmtId="0" fontId="22" fillId="0" borderId="0" xfId="12"/>
    <xf numFmtId="0" fontId="0" fillId="2" borderId="39" xfId="0" applyFill="1" applyBorder="1"/>
    <xf numFmtId="168" fontId="0" fillId="2" borderId="25" xfId="0" applyNumberForma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0" xfId="0" applyFill="1" applyBorder="1"/>
    <xf numFmtId="0" fontId="12" fillId="0" borderId="0" xfId="0" applyFont="1" applyAlignment="1">
      <alignment horizontal="center"/>
    </xf>
    <xf numFmtId="0" fontId="15" fillId="0" borderId="41" xfId="0" applyFont="1" applyBorder="1"/>
    <xf numFmtId="0" fontId="15" fillId="0" borderId="41" xfId="0" applyFont="1" applyBorder="1" applyAlignment="1">
      <alignment horizontal="center"/>
    </xf>
    <xf numFmtId="171" fontId="13" fillId="0" borderId="41" xfId="0" applyNumberFormat="1" applyFont="1" applyBorder="1" applyAlignment="1">
      <alignment horizontal="center"/>
    </xf>
    <xf numFmtId="0" fontId="12" fillId="0" borderId="0" xfId="3" applyFont="1"/>
    <xf numFmtId="0" fontId="23" fillId="0" borderId="38" xfId="0" applyFont="1" applyBorder="1" applyAlignment="1">
      <alignment horizontal="center"/>
    </xf>
    <xf numFmtId="0" fontId="24" fillId="2" borderId="5" xfId="3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69" fontId="25" fillId="0" borderId="6" xfId="13" applyNumberFormat="1" applyFont="1" applyFill="1" applyBorder="1" applyAlignment="1">
      <alignment horizontal="center" vertical="center" wrapText="1"/>
    </xf>
    <xf numFmtId="169" fontId="25" fillId="0" borderId="7" xfId="13" applyNumberFormat="1" applyFont="1" applyFill="1" applyBorder="1" applyAlignment="1">
      <alignment horizontal="center" vertical="center" wrapText="1"/>
    </xf>
    <xf numFmtId="10" fontId="12" fillId="0" borderId="1" xfId="10" applyNumberFormat="1" applyFont="1" applyBorder="1"/>
    <xf numFmtId="0" fontId="23" fillId="6" borderId="8" xfId="0" applyFont="1" applyFill="1" applyBorder="1" applyAlignment="1">
      <alignment vertical="center"/>
    </xf>
    <xf numFmtId="0" fontId="23" fillId="6" borderId="20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171" fontId="13" fillId="0" borderId="0" xfId="0" applyNumberFormat="1" applyFont="1" applyAlignment="1">
      <alignment horizontal="center"/>
    </xf>
    <xf numFmtId="170" fontId="26" fillId="0" borderId="1" xfId="10" applyNumberFormat="1" applyFont="1" applyBorder="1" applyAlignment="1">
      <alignment horizontal="center"/>
    </xf>
    <xf numFmtId="171" fontId="26" fillId="0" borderId="1" xfId="13" applyNumberFormat="1" applyFont="1" applyBorder="1"/>
    <xf numFmtId="10" fontId="13" fillId="0" borderId="0" xfId="10" applyNumberFormat="1" applyFont="1" applyBorder="1"/>
    <xf numFmtId="0" fontId="23" fillId="6" borderId="30" xfId="0" applyFont="1" applyFill="1" applyBorder="1" applyAlignment="1">
      <alignment horizontal="left" vertical="center"/>
    </xf>
    <xf numFmtId="171" fontId="9" fillId="6" borderId="2" xfId="0" applyNumberFormat="1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left" vertical="center"/>
    </xf>
    <xf numFmtId="173" fontId="23" fillId="6" borderId="2" xfId="1" applyNumberFormat="1" applyFont="1" applyFill="1" applyBorder="1" applyAlignment="1">
      <alignment horizontal="center"/>
    </xf>
    <xf numFmtId="171" fontId="23" fillId="6" borderId="2" xfId="0" applyNumberFormat="1" applyFont="1" applyFill="1" applyBorder="1" applyAlignment="1">
      <alignment horizontal="center"/>
    </xf>
    <xf numFmtId="0" fontId="23" fillId="6" borderId="19" xfId="0" applyFont="1" applyFill="1" applyBorder="1" applyAlignment="1">
      <alignment horizontal="left" vertical="center"/>
    </xf>
    <xf numFmtId="169" fontId="23" fillId="6" borderId="50" xfId="0" applyNumberFormat="1" applyFont="1" applyFill="1" applyBorder="1" applyAlignment="1">
      <alignment horizontal="center"/>
    </xf>
    <xf numFmtId="0" fontId="23" fillId="6" borderId="51" xfId="0" applyFont="1" applyFill="1" applyBorder="1" applyAlignment="1">
      <alignment horizontal="center"/>
    </xf>
    <xf numFmtId="10" fontId="23" fillId="6" borderId="52" xfId="10" applyNumberFormat="1" applyFont="1" applyFill="1" applyBorder="1" applyAlignment="1">
      <alignment horizontal="center" vertical="center"/>
    </xf>
    <xf numFmtId="0" fontId="23" fillId="6" borderId="52" xfId="0" applyFont="1" applyFill="1" applyBorder="1" applyAlignment="1">
      <alignment horizontal="left" vertical="center"/>
    </xf>
    <xf numFmtId="3" fontId="23" fillId="6" borderId="50" xfId="13" applyNumberFormat="1" applyFont="1" applyFill="1" applyBorder="1" applyAlignment="1">
      <alignment horizontal="center" vertical="center"/>
    </xf>
    <xf numFmtId="171" fontId="23" fillId="6" borderId="50" xfId="13" applyNumberFormat="1" applyFont="1" applyFill="1" applyBorder="1" applyAlignment="1">
      <alignment horizontal="center"/>
    </xf>
    <xf numFmtId="0" fontId="26" fillId="6" borderId="51" xfId="0" applyFont="1" applyFill="1" applyBorder="1" applyAlignment="1">
      <alignment horizontal="center"/>
    </xf>
    <xf numFmtId="0" fontId="15" fillId="0" borderId="12" xfId="0" applyFont="1" applyBorder="1" applyAlignment="1">
      <alignment horizontal="left"/>
    </xf>
    <xf numFmtId="169" fontId="12" fillId="0" borderId="0" xfId="13" applyNumberFormat="1" applyFont="1" applyFill="1" applyBorder="1"/>
    <xf numFmtId="169" fontId="13" fillId="0" borderId="0" xfId="13" applyNumberFormat="1" applyFont="1" applyFill="1" applyBorder="1" applyAlignment="1">
      <alignment horizontal="right"/>
    </xf>
    <xf numFmtId="0" fontId="23" fillId="6" borderId="53" xfId="0" applyFont="1" applyFill="1" applyBorder="1" applyAlignment="1">
      <alignment horizontal="left" vertical="center"/>
    </xf>
    <xf numFmtId="0" fontId="23" fillId="6" borderId="2" xfId="0" applyFont="1" applyFill="1" applyBorder="1" applyAlignment="1">
      <alignment horizontal="center"/>
    </xf>
    <xf numFmtId="169" fontId="10" fillId="6" borderId="2" xfId="0" applyNumberFormat="1" applyFont="1" applyFill="1" applyBorder="1" applyAlignment="1">
      <alignment horizontal="center"/>
    </xf>
    <xf numFmtId="170" fontId="10" fillId="6" borderId="2" xfId="10" applyNumberFormat="1" applyFont="1" applyFill="1" applyBorder="1" applyAlignment="1">
      <alignment horizontal="center"/>
    </xf>
    <xf numFmtId="0" fontId="23" fillId="6" borderId="50" xfId="0" applyFont="1" applyFill="1" applyBorder="1" applyAlignment="1">
      <alignment horizontal="center"/>
    </xf>
    <xf numFmtId="0" fontId="10" fillId="6" borderId="50" xfId="0" applyFont="1" applyFill="1" applyBorder="1" applyAlignment="1">
      <alignment horizontal="center"/>
    </xf>
    <xf numFmtId="170" fontId="10" fillId="6" borderId="50" xfId="10" applyNumberFormat="1" applyFont="1" applyFill="1" applyBorder="1" applyAlignment="1">
      <alignment horizontal="center"/>
    </xf>
    <xf numFmtId="3" fontId="10" fillId="6" borderId="50" xfId="13" applyNumberFormat="1" applyFont="1" applyFill="1" applyBorder="1" applyAlignment="1">
      <alignment horizontal="center" vertical="center"/>
    </xf>
    <xf numFmtId="171" fontId="10" fillId="6" borderId="50" xfId="13" applyNumberFormat="1" applyFont="1" applyFill="1" applyBorder="1" applyAlignment="1">
      <alignment horizontal="center"/>
    </xf>
    <xf numFmtId="0" fontId="27" fillId="6" borderId="51" xfId="0" applyFont="1" applyFill="1" applyBorder="1" applyAlignment="1">
      <alignment horizontal="center"/>
    </xf>
    <xf numFmtId="171" fontId="10" fillId="6" borderId="52" xfId="0" applyNumberFormat="1" applyFont="1" applyFill="1" applyBorder="1" applyAlignment="1">
      <alignment horizontal="center" vertical="center"/>
    </xf>
    <xf numFmtId="171" fontId="10" fillId="6" borderId="50" xfId="0" applyNumberFormat="1" applyFont="1" applyFill="1" applyBorder="1" applyAlignment="1">
      <alignment horizontal="center" vertical="center"/>
    </xf>
    <xf numFmtId="171" fontId="10" fillId="6" borderId="4" xfId="0" applyNumberFormat="1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3" fillId="6" borderId="12" xfId="0" applyFont="1" applyFill="1" applyBorder="1" applyAlignment="1">
      <alignment horizontal="center" vertical="center"/>
    </xf>
    <xf numFmtId="0" fontId="23" fillId="6" borderId="52" xfId="0" applyFont="1" applyFill="1" applyBorder="1" applyAlignment="1">
      <alignment horizontal="center" vertical="center"/>
    </xf>
    <xf numFmtId="0" fontId="23" fillId="6" borderId="35" xfId="0" applyFont="1" applyFill="1" applyBorder="1" applyAlignment="1">
      <alignment horizontal="center" vertical="center"/>
    </xf>
    <xf numFmtId="0" fontId="22" fillId="0" borderId="0" xfId="12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173" fontId="28" fillId="0" borderId="0" xfId="1" applyNumberFormat="1" applyFont="1" applyFill="1" applyBorder="1" applyAlignment="1">
      <alignment horizontal="left"/>
    </xf>
    <xf numFmtId="43" fontId="12" fillId="0" borderId="0" xfId="1" applyFont="1" applyBorder="1"/>
    <xf numFmtId="167" fontId="12" fillId="0" borderId="0" xfId="3" applyNumberFormat="1" applyFont="1"/>
    <xf numFmtId="171" fontId="13" fillId="0" borderId="49" xfId="0" applyNumberFormat="1" applyFont="1" applyBorder="1" applyAlignment="1">
      <alignment horizontal="center"/>
    </xf>
    <xf numFmtId="171" fontId="13" fillId="0" borderId="57" xfId="0" applyNumberFormat="1" applyFont="1" applyBorder="1" applyAlignment="1">
      <alignment horizontal="center"/>
    </xf>
    <xf numFmtId="171" fontId="13" fillId="0" borderId="1" xfId="0" applyNumberFormat="1" applyFont="1" applyBorder="1" applyAlignment="1">
      <alignment horizontal="center"/>
    </xf>
    <xf numFmtId="171" fontId="12" fillId="0" borderId="0" xfId="3" applyNumberFormat="1" applyFont="1"/>
    <xf numFmtId="166" fontId="12" fillId="0" borderId="0" xfId="13" applyFont="1" applyBorder="1"/>
    <xf numFmtId="171" fontId="13" fillId="2" borderId="1" xfId="0" applyNumberFormat="1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/>
    </xf>
    <xf numFmtId="170" fontId="26" fillId="0" borderId="1" xfId="10" applyNumberFormat="1" applyFont="1" applyFill="1" applyBorder="1" applyAlignment="1">
      <alignment horizontal="center"/>
    </xf>
    <xf numFmtId="171" fontId="26" fillId="0" borderId="1" xfId="13" applyNumberFormat="1" applyFont="1" applyFill="1" applyBorder="1"/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vertical="center"/>
    </xf>
    <xf numFmtId="166" fontId="12" fillId="0" borderId="0" xfId="13" applyFont="1" applyFill="1" applyBorder="1"/>
    <xf numFmtId="0" fontId="15" fillId="0" borderId="58" xfId="0" applyFont="1" applyBorder="1"/>
    <xf numFmtId="0" fontId="15" fillId="0" borderId="58" xfId="0" applyFont="1" applyBorder="1" applyAlignment="1">
      <alignment horizontal="center" vertical="center"/>
    </xf>
    <xf numFmtId="10" fontId="13" fillId="0" borderId="58" xfId="10" applyNumberFormat="1" applyFont="1" applyBorder="1"/>
    <xf numFmtId="170" fontId="25" fillId="2" borderId="6" xfId="10" applyNumberFormat="1" applyFont="1" applyFill="1" applyBorder="1" applyAlignment="1">
      <alignment horizontal="center" vertical="center" wrapText="1"/>
    </xf>
    <xf numFmtId="169" fontId="25" fillId="2" borderId="6" xfId="13" applyNumberFormat="1" applyFont="1" applyFill="1" applyBorder="1" applyAlignment="1">
      <alignment horizontal="center" vertical="center" wrapText="1"/>
    </xf>
    <xf numFmtId="10" fontId="13" fillId="0" borderId="0" xfId="10" applyNumberFormat="1" applyFont="1" applyFill="1" applyBorder="1"/>
    <xf numFmtId="0" fontId="24" fillId="0" borderId="0" xfId="3" applyFont="1"/>
    <xf numFmtId="170" fontId="13" fillId="2" borderId="1" xfId="10" applyNumberFormat="1" applyFont="1" applyFill="1" applyBorder="1" applyAlignment="1">
      <alignment horizontal="center"/>
    </xf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26" xfId="0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25" fillId="2" borderId="6" xfId="0" applyFont="1" applyFill="1" applyBorder="1" applyAlignment="1">
      <alignment horizontal="center" vertical="center" wrapText="1"/>
    </xf>
    <xf numFmtId="171" fontId="29" fillId="2" borderId="1" xfId="0" applyNumberFormat="1" applyFont="1" applyFill="1" applyBorder="1" applyAlignment="1">
      <alignment horizontal="center"/>
    </xf>
    <xf numFmtId="171" fontId="14" fillId="0" borderId="0" xfId="3" applyNumberFormat="1" applyFont="1" applyAlignment="1">
      <alignment horizontal="left"/>
    </xf>
    <xf numFmtId="0" fontId="0" fillId="2" borderId="50" xfId="0" applyFill="1" applyBorder="1" applyAlignment="1">
      <alignment horizontal="center" vertical="center"/>
    </xf>
    <xf numFmtId="0" fontId="0" fillId="2" borderId="50" xfId="0" applyFill="1" applyBorder="1"/>
    <xf numFmtId="0" fontId="0" fillId="2" borderId="60" xfId="0" applyFill="1" applyBorder="1"/>
    <xf numFmtId="0" fontId="2" fillId="2" borderId="52" xfId="0" applyFont="1" applyFill="1" applyBorder="1" applyAlignment="1">
      <alignment horizontal="justify" vertical="center" wrapText="1"/>
    </xf>
    <xf numFmtId="17" fontId="0" fillId="2" borderId="50" xfId="0" applyNumberFormat="1" applyFill="1" applyBorder="1" applyAlignment="1">
      <alignment horizontal="center" vertical="center"/>
    </xf>
    <xf numFmtId="168" fontId="0" fillId="2" borderId="4" xfId="0" applyNumberFormat="1" applyFill="1" applyBorder="1" applyAlignment="1">
      <alignment horizontal="center" vertical="center"/>
    </xf>
    <xf numFmtId="10" fontId="24" fillId="0" borderId="0" xfId="10" applyNumberFormat="1" applyFont="1" applyBorder="1"/>
    <xf numFmtId="171" fontId="13" fillId="2" borderId="41" xfId="0" applyNumberFormat="1" applyFont="1" applyFill="1" applyBorder="1" applyAlignment="1">
      <alignment horizontal="center"/>
    </xf>
    <xf numFmtId="0" fontId="15" fillId="2" borderId="41" xfId="0" applyFont="1" applyFill="1" applyBorder="1" applyAlignment="1">
      <alignment horizontal="center"/>
    </xf>
    <xf numFmtId="10" fontId="13" fillId="2" borderId="58" xfId="10" applyNumberFormat="1" applyFont="1" applyFill="1" applyBorder="1"/>
    <xf numFmtId="171" fontId="9" fillId="2" borderId="2" xfId="0" applyNumberFormat="1" applyFont="1" applyFill="1" applyBorder="1" applyAlignment="1">
      <alignment horizontal="center"/>
    </xf>
    <xf numFmtId="169" fontId="23" fillId="2" borderId="50" xfId="0" applyNumberFormat="1" applyFont="1" applyFill="1" applyBorder="1" applyAlignment="1">
      <alignment horizontal="center"/>
    </xf>
    <xf numFmtId="10" fontId="23" fillId="2" borderId="52" xfId="10" applyNumberFormat="1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vertical="center"/>
    </xf>
    <xf numFmtId="0" fontId="15" fillId="2" borderId="12" xfId="0" applyFont="1" applyFill="1" applyBorder="1" applyAlignment="1">
      <alignment horizontal="left"/>
    </xf>
    <xf numFmtId="169" fontId="24" fillId="2" borderId="41" xfId="13" applyNumberFormat="1" applyFont="1" applyFill="1" applyBorder="1"/>
    <xf numFmtId="169" fontId="29" fillId="2" borderId="41" xfId="13" applyNumberFormat="1" applyFont="1" applyFill="1" applyBorder="1" applyAlignment="1">
      <alignment horizontal="right"/>
    </xf>
    <xf numFmtId="10" fontId="13" fillId="2" borderId="1" xfId="10" applyNumberFormat="1" applyFont="1" applyFill="1" applyBorder="1" applyAlignment="1">
      <alignment horizontal="center"/>
    </xf>
    <xf numFmtId="10" fontId="10" fillId="6" borderId="50" xfId="10" applyNumberFormat="1" applyFont="1" applyFill="1" applyBorder="1" applyAlignment="1">
      <alignment horizontal="center"/>
    </xf>
    <xf numFmtId="0" fontId="30" fillId="0" borderId="0" xfId="0" applyFont="1"/>
    <xf numFmtId="0" fontId="31" fillId="0" borderId="0" xfId="0" applyFont="1"/>
    <xf numFmtId="170" fontId="10" fillId="2" borderId="2" xfId="0" applyNumberFormat="1" applyFont="1" applyFill="1" applyBorder="1" applyAlignment="1">
      <alignment horizontal="center"/>
    </xf>
    <xf numFmtId="170" fontId="23" fillId="2" borderId="51" xfId="0" applyNumberFormat="1" applyFont="1" applyFill="1" applyBorder="1" applyAlignment="1">
      <alignment horizontal="center"/>
    </xf>
    <xf numFmtId="170" fontId="23" fillId="2" borderId="20" xfId="0" applyNumberFormat="1" applyFont="1" applyFill="1" applyBorder="1" applyAlignment="1">
      <alignment vertical="center"/>
    </xf>
    <xf numFmtId="170" fontId="15" fillId="2" borderId="12" xfId="0" applyNumberFormat="1" applyFont="1" applyFill="1" applyBorder="1" applyAlignment="1">
      <alignment horizontal="left"/>
    </xf>
    <xf numFmtId="0" fontId="24" fillId="2" borderId="9" xfId="3" applyFont="1" applyFill="1" applyBorder="1" applyAlignment="1">
      <alignment horizontal="center" vertical="center" wrapText="1"/>
    </xf>
    <xf numFmtId="0" fontId="23" fillId="6" borderId="35" xfId="0" applyFont="1" applyFill="1" applyBorder="1" applyAlignment="1">
      <alignment horizontal="left" vertical="center"/>
    </xf>
    <xf numFmtId="10" fontId="13" fillId="2" borderId="41" xfId="0" applyNumberFormat="1" applyFont="1" applyFill="1" applyBorder="1" applyAlignment="1">
      <alignment horizontal="center"/>
    </xf>
    <xf numFmtId="171" fontId="13" fillId="7" borderId="1" xfId="0" applyNumberFormat="1" applyFont="1" applyFill="1" applyBorder="1" applyAlignment="1">
      <alignment horizontal="center"/>
    </xf>
    <xf numFmtId="0" fontId="16" fillId="7" borderId="1" xfId="0" applyFont="1" applyFill="1" applyBorder="1"/>
    <xf numFmtId="10" fontId="13" fillId="7" borderId="1" xfId="10" applyNumberFormat="1" applyFont="1" applyFill="1" applyBorder="1" applyAlignment="1">
      <alignment horizontal="center"/>
    </xf>
    <xf numFmtId="170" fontId="26" fillId="7" borderId="1" xfId="10" applyNumberFormat="1" applyFont="1" applyFill="1" applyBorder="1" applyAlignment="1">
      <alignment horizontal="center"/>
    </xf>
    <xf numFmtId="171" fontId="26" fillId="7" borderId="1" xfId="13" applyNumberFormat="1" applyFont="1" applyFill="1" applyBorder="1"/>
    <xf numFmtId="3" fontId="13" fillId="7" borderId="27" xfId="0" applyNumberFormat="1" applyFont="1" applyFill="1" applyBorder="1" applyAlignment="1">
      <alignment vertical="center"/>
    </xf>
    <xf numFmtId="0" fontId="12" fillId="7" borderId="0" xfId="3" applyFont="1" applyFill="1"/>
    <xf numFmtId="166" fontId="12" fillId="7" borderId="0" xfId="13" applyFont="1" applyFill="1" applyBorder="1"/>
    <xf numFmtId="171" fontId="12" fillId="7" borderId="0" xfId="3" applyNumberFormat="1" applyFont="1" applyFill="1"/>
    <xf numFmtId="3" fontId="13" fillId="7" borderId="28" xfId="0" applyNumberFormat="1" applyFont="1" applyFill="1" applyBorder="1" applyAlignment="1">
      <alignment vertical="center"/>
    </xf>
    <xf numFmtId="10" fontId="25" fillId="8" borderId="6" xfId="0" applyNumberFormat="1" applyFont="1" applyFill="1" applyBorder="1" applyAlignment="1">
      <alignment horizontal="center" vertical="center"/>
    </xf>
    <xf numFmtId="0" fontId="23" fillId="8" borderId="20" xfId="0" applyFont="1" applyFill="1" applyBorder="1" applyAlignment="1">
      <alignment vertical="center"/>
    </xf>
    <xf numFmtId="171" fontId="13" fillId="8" borderId="0" xfId="0" applyNumberFormat="1" applyFont="1" applyFill="1" applyAlignment="1">
      <alignment horizontal="center"/>
    </xf>
    <xf numFmtId="10" fontId="29" fillId="7" borderId="1" xfId="10" applyNumberFormat="1" applyFont="1" applyFill="1" applyBorder="1" applyAlignment="1">
      <alignment horizontal="center"/>
    </xf>
    <xf numFmtId="3" fontId="13" fillId="7" borderId="1" xfId="0" applyNumberFormat="1" applyFont="1" applyFill="1" applyBorder="1" applyAlignment="1">
      <alignment horizontal="center" vertical="center"/>
    </xf>
    <xf numFmtId="165" fontId="13" fillId="7" borderId="1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6" fillId="9" borderId="1" xfId="0" applyFont="1" applyFill="1" applyBorder="1"/>
    <xf numFmtId="0" fontId="16" fillId="10" borderId="42" xfId="0" applyFont="1" applyFill="1" applyBorder="1"/>
    <xf numFmtId="0" fontId="16" fillId="10" borderId="55" xfId="0" applyFont="1" applyFill="1" applyBorder="1"/>
    <xf numFmtId="0" fontId="16" fillId="10" borderId="55" xfId="0" applyFont="1" applyFill="1" applyBorder="1" applyAlignment="1">
      <alignment horizontal="center" vertical="center"/>
    </xf>
    <xf numFmtId="171" fontId="13" fillId="10" borderId="46" xfId="0" applyNumberFormat="1" applyFont="1" applyFill="1" applyBorder="1" applyAlignment="1">
      <alignment horizontal="center"/>
    </xf>
    <xf numFmtId="170" fontId="13" fillId="10" borderId="1" xfId="10" applyNumberFormat="1" applyFont="1" applyFill="1" applyBorder="1" applyAlignment="1">
      <alignment horizontal="center"/>
    </xf>
    <xf numFmtId="170" fontId="26" fillId="10" borderId="1" xfId="10" applyNumberFormat="1" applyFont="1" applyFill="1" applyBorder="1" applyAlignment="1">
      <alignment horizontal="center"/>
    </xf>
    <xf numFmtId="171" fontId="26" fillId="10" borderId="1" xfId="13" applyNumberFormat="1" applyFont="1" applyFill="1" applyBorder="1"/>
    <xf numFmtId="0" fontId="13" fillId="10" borderId="1" xfId="0" applyFont="1" applyFill="1" applyBorder="1" applyAlignment="1">
      <alignment horizontal="center" vertical="center"/>
    </xf>
    <xf numFmtId="165" fontId="13" fillId="10" borderId="1" xfId="0" applyNumberFormat="1" applyFont="1" applyFill="1" applyBorder="1" applyAlignment="1">
      <alignment vertical="center"/>
    </xf>
    <xf numFmtId="0" fontId="12" fillId="10" borderId="0" xfId="3" applyFont="1" applyFill="1"/>
    <xf numFmtId="166" fontId="12" fillId="10" borderId="0" xfId="13" applyFont="1" applyFill="1" applyBorder="1"/>
    <xf numFmtId="171" fontId="12" fillId="10" borderId="0" xfId="3" applyNumberFormat="1" applyFont="1" applyFill="1"/>
    <xf numFmtId="0" fontId="16" fillId="10" borderId="43" xfId="0" applyFont="1" applyFill="1" applyBorder="1"/>
    <xf numFmtId="0" fontId="16" fillId="10" borderId="56" xfId="0" applyFont="1" applyFill="1" applyBorder="1"/>
    <xf numFmtId="0" fontId="16" fillId="10" borderId="56" xfId="0" applyFont="1" applyFill="1" applyBorder="1" applyAlignment="1">
      <alignment horizontal="center" vertical="center"/>
    </xf>
    <xf numFmtId="0" fontId="16" fillId="10" borderId="47" xfId="0" applyFont="1" applyFill="1" applyBorder="1"/>
    <xf numFmtId="0" fontId="16" fillId="10" borderId="57" xfId="0" applyFont="1" applyFill="1" applyBorder="1"/>
    <xf numFmtId="0" fontId="16" fillId="10" borderId="57" xfId="0" applyFont="1" applyFill="1" applyBorder="1" applyAlignment="1">
      <alignment horizontal="center" vertical="center"/>
    </xf>
    <xf numFmtId="171" fontId="13" fillId="10" borderId="1" xfId="0" applyNumberFormat="1" applyFont="1" applyFill="1" applyBorder="1" applyAlignment="1">
      <alignment vertical="center"/>
    </xf>
    <xf numFmtId="0" fontId="16" fillId="10" borderId="1" xfId="0" applyFont="1" applyFill="1" applyBorder="1"/>
    <xf numFmtId="0" fontId="16" fillId="10" borderId="1" xfId="0" applyFont="1" applyFill="1" applyBorder="1" applyAlignment="1">
      <alignment horizontal="center" vertical="center"/>
    </xf>
    <xf numFmtId="171" fontId="29" fillId="10" borderId="1" xfId="0" applyNumberFormat="1" applyFont="1" applyFill="1" applyBorder="1" applyAlignment="1">
      <alignment horizontal="center"/>
    </xf>
    <xf numFmtId="171" fontId="13" fillId="10" borderId="1" xfId="0" applyNumberFormat="1" applyFont="1" applyFill="1" applyBorder="1" applyAlignment="1">
      <alignment horizontal="center"/>
    </xf>
    <xf numFmtId="0" fontId="16" fillId="10" borderId="45" xfId="0" applyFont="1" applyFill="1" applyBorder="1"/>
    <xf numFmtId="0" fontId="16" fillId="11" borderId="43" xfId="0" applyFont="1" applyFill="1" applyBorder="1"/>
    <xf numFmtId="0" fontId="16" fillId="11" borderId="56" xfId="0" applyFont="1" applyFill="1" applyBorder="1"/>
    <xf numFmtId="0" fontId="16" fillId="11" borderId="56" xfId="0" applyFont="1" applyFill="1" applyBorder="1" applyAlignment="1">
      <alignment horizontal="center" vertical="center"/>
    </xf>
    <xf numFmtId="171" fontId="13" fillId="11" borderId="46" xfId="0" applyNumberFormat="1" applyFont="1" applyFill="1" applyBorder="1" applyAlignment="1">
      <alignment horizontal="center"/>
    </xf>
    <xf numFmtId="170" fontId="26" fillId="11" borderId="1" xfId="10" applyNumberFormat="1" applyFont="1" applyFill="1" applyBorder="1" applyAlignment="1">
      <alignment horizontal="center"/>
    </xf>
    <xf numFmtId="171" fontId="26" fillId="11" borderId="1" xfId="13" applyNumberFormat="1" applyFont="1" applyFill="1" applyBorder="1"/>
    <xf numFmtId="0" fontId="13" fillId="11" borderId="1" xfId="0" applyFont="1" applyFill="1" applyBorder="1" applyAlignment="1">
      <alignment horizontal="center" vertical="center"/>
    </xf>
    <xf numFmtId="165" fontId="13" fillId="11" borderId="1" xfId="0" applyNumberFormat="1" applyFont="1" applyFill="1" applyBorder="1" applyAlignment="1">
      <alignment vertical="center"/>
    </xf>
    <xf numFmtId="0" fontId="12" fillId="11" borderId="0" xfId="3" applyFont="1" applyFill="1"/>
    <xf numFmtId="166" fontId="12" fillId="11" borderId="0" xfId="13" applyFont="1" applyFill="1" applyBorder="1"/>
    <xf numFmtId="171" fontId="12" fillId="11" borderId="0" xfId="3" applyNumberFormat="1" applyFont="1" applyFill="1"/>
    <xf numFmtId="0" fontId="16" fillId="10" borderId="54" xfId="0" applyFont="1" applyFill="1" applyBorder="1"/>
    <xf numFmtId="0" fontId="16" fillId="10" borderId="54" xfId="0" applyFont="1" applyFill="1" applyBorder="1" applyAlignment="1">
      <alignment horizontal="center" vertical="center"/>
    </xf>
    <xf numFmtId="171" fontId="29" fillId="7" borderId="1" xfId="0" applyNumberFormat="1" applyFont="1" applyFill="1" applyBorder="1" applyAlignment="1">
      <alignment horizontal="center"/>
    </xf>
    <xf numFmtId="3" fontId="29" fillId="7" borderId="1" xfId="0" applyNumberFormat="1" applyFont="1" applyFill="1" applyBorder="1" applyAlignment="1">
      <alignment horizontal="center" vertical="center"/>
    </xf>
    <xf numFmtId="165" fontId="29" fillId="7" borderId="1" xfId="0" applyNumberFormat="1" applyFont="1" applyFill="1" applyBorder="1" applyAlignment="1">
      <alignment vertical="center"/>
    </xf>
    <xf numFmtId="0" fontId="29" fillId="7" borderId="1" xfId="0" applyFont="1" applyFill="1" applyBorder="1" applyAlignment="1">
      <alignment horizontal="center" vertical="center"/>
    </xf>
    <xf numFmtId="0" fontId="16" fillId="7" borderId="48" xfId="0" applyFont="1" applyFill="1" applyBorder="1"/>
    <xf numFmtId="0" fontId="16" fillId="7" borderId="0" xfId="0" applyFont="1" applyFill="1"/>
    <xf numFmtId="171" fontId="13" fillId="7" borderId="46" xfId="0" applyNumberFormat="1" applyFont="1" applyFill="1" applyBorder="1" applyAlignment="1">
      <alignment horizontal="center"/>
    </xf>
    <xf numFmtId="0" fontId="16" fillId="7" borderId="41" xfId="0" applyFont="1" applyFill="1" applyBorder="1"/>
    <xf numFmtId="0" fontId="16" fillId="7" borderId="46" xfId="0" applyFont="1" applyFill="1" applyBorder="1" applyAlignment="1">
      <alignment horizontal="center" vertical="center"/>
    </xf>
    <xf numFmtId="165" fontId="14" fillId="0" borderId="0" xfId="3" applyNumberFormat="1" applyFont="1" applyAlignment="1">
      <alignment horizontal="left"/>
    </xf>
    <xf numFmtId="10" fontId="13" fillId="10" borderId="1" xfId="10" applyNumberFormat="1" applyFont="1" applyFill="1" applyBorder="1" applyAlignment="1">
      <alignment horizontal="center"/>
    </xf>
    <xf numFmtId="10" fontId="13" fillId="11" borderId="1" xfId="10" applyNumberFormat="1" applyFont="1" applyFill="1" applyBorder="1" applyAlignment="1">
      <alignment horizontal="center"/>
    </xf>
    <xf numFmtId="0" fontId="16" fillId="7" borderId="42" xfId="0" applyFont="1" applyFill="1" applyBorder="1"/>
    <xf numFmtId="0" fontId="16" fillId="7" borderId="55" xfId="0" applyFont="1" applyFill="1" applyBorder="1"/>
    <xf numFmtId="0" fontId="16" fillId="7" borderId="55" xfId="0" applyFont="1" applyFill="1" applyBorder="1" applyAlignment="1">
      <alignment horizontal="center" vertical="center"/>
    </xf>
    <xf numFmtId="171" fontId="29" fillId="7" borderId="46" xfId="0" applyNumberFormat="1" applyFont="1" applyFill="1" applyBorder="1" applyAlignment="1">
      <alignment horizontal="center"/>
    </xf>
    <xf numFmtId="0" fontId="16" fillId="7" borderId="43" xfId="0" applyFont="1" applyFill="1" applyBorder="1"/>
    <xf numFmtId="0" fontId="16" fillId="7" borderId="56" xfId="0" applyFont="1" applyFill="1" applyBorder="1"/>
    <xf numFmtId="0" fontId="16" fillId="7" borderId="56" xfId="0" applyFont="1" applyFill="1" applyBorder="1" applyAlignment="1">
      <alignment horizontal="center" vertical="center"/>
    </xf>
    <xf numFmtId="0" fontId="16" fillId="7" borderId="47" xfId="0" applyFont="1" applyFill="1" applyBorder="1"/>
    <xf numFmtId="0" fontId="16" fillId="7" borderId="57" xfId="0" applyFont="1" applyFill="1" applyBorder="1"/>
    <xf numFmtId="0" fontId="16" fillId="7" borderId="57" xfId="0" applyFont="1" applyFill="1" applyBorder="1" applyAlignment="1">
      <alignment horizontal="center" vertical="center"/>
    </xf>
    <xf numFmtId="0" fontId="16" fillId="7" borderId="45" xfId="0" applyFont="1" applyFill="1" applyBorder="1"/>
    <xf numFmtId="171" fontId="29" fillId="7" borderId="44" xfId="0" applyNumberFormat="1" applyFont="1" applyFill="1" applyBorder="1" applyAlignment="1">
      <alignment horizontal="center"/>
    </xf>
    <xf numFmtId="0" fontId="16" fillId="7" borderId="54" xfId="0" applyFont="1" applyFill="1" applyBorder="1"/>
    <xf numFmtId="0" fontId="16" fillId="7" borderId="5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65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165" fontId="16" fillId="0" borderId="1" xfId="0" applyNumberFormat="1" applyFont="1" applyBorder="1" applyAlignment="1">
      <alignment vertical="center"/>
    </xf>
    <xf numFmtId="43" fontId="0" fillId="0" borderId="0" xfId="1" applyFont="1"/>
    <xf numFmtId="0" fontId="3" fillId="2" borderId="63" xfId="0" applyFont="1" applyFill="1" applyBorder="1" applyAlignment="1">
      <alignment horizontal="center" vertical="center" wrapText="1"/>
    </xf>
    <xf numFmtId="10" fontId="23" fillId="3" borderId="52" xfId="1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13" fillId="2" borderId="18" xfId="8" applyFill="1" applyBorder="1" applyAlignment="1">
      <alignment wrapText="1"/>
    </xf>
    <xf numFmtId="171" fontId="29" fillId="0" borderId="0" xfId="0" applyNumberFormat="1" applyFont="1" applyAlignment="1">
      <alignment horizontal="center"/>
    </xf>
    <xf numFmtId="0" fontId="14" fillId="0" borderId="0" xfId="3" applyFont="1"/>
    <xf numFmtId="166" fontId="14" fillId="0" borderId="0" xfId="13" applyFont="1" applyFill="1" applyBorder="1"/>
    <xf numFmtId="171" fontId="14" fillId="0" borderId="0" xfId="3" applyNumberFormat="1" applyFont="1"/>
    <xf numFmtId="171" fontId="29" fillId="2" borderId="41" xfId="0" applyNumberFormat="1" applyFont="1" applyFill="1" applyBorder="1" applyAlignment="1">
      <alignment horizontal="center"/>
    </xf>
    <xf numFmtId="166" fontId="24" fillId="0" borderId="0" xfId="13" applyFont="1" applyFill="1" applyBorder="1"/>
    <xf numFmtId="171" fontId="24" fillId="0" borderId="0" xfId="3" applyNumberFormat="1" applyFont="1"/>
    <xf numFmtId="10" fontId="29" fillId="2" borderId="58" xfId="10" applyNumberFormat="1" applyFont="1" applyFill="1" applyBorder="1"/>
    <xf numFmtId="171" fontId="24" fillId="0" borderId="0" xfId="13" applyNumberFormat="1" applyFont="1" applyFill="1" applyBorder="1"/>
    <xf numFmtId="0" fontId="10" fillId="6" borderId="51" xfId="0" applyFont="1" applyFill="1" applyBorder="1" applyAlignment="1">
      <alignment horizontal="center"/>
    </xf>
    <xf numFmtId="0" fontId="24" fillId="0" borderId="0" xfId="3" applyFont="1" applyAlignment="1">
      <alignment horizontal="center" vertical="center"/>
    </xf>
    <xf numFmtId="0" fontId="33" fillId="0" borderId="0" xfId="0" applyFont="1"/>
    <xf numFmtId="43" fontId="24" fillId="0" borderId="0" xfId="1" applyFont="1" applyBorder="1"/>
    <xf numFmtId="167" fontId="24" fillId="0" borderId="0" xfId="3" applyNumberFormat="1" applyFont="1"/>
    <xf numFmtId="0" fontId="16" fillId="2" borderId="1" xfId="0" applyFont="1" applyFill="1" applyBorder="1"/>
    <xf numFmtId="170" fontId="16" fillId="2" borderId="1" xfId="10" applyNumberFormat="1" applyFont="1" applyFill="1" applyBorder="1" applyAlignment="1">
      <alignment horizontal="center"/>
    </xf>
    <xf numFmtId="171" fontId="16" fillId="2" borderId="1" xfId="13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5" fillId="2" borderId="41" xfId="0" applyFont="1" applyFill="1" applyBorder="1"/>
    <xf numFmtId="0" fontId="15" fillId="2" borderId="41" xfId="0" applyFont="1" applyFill="1" applyBorder="1" applyAlignment="1">
      <alignment horizontal="center" vertical="center"/>
    </xf>
    <xf numFmtId="171" fontId="29" fillId="2" borderId="49" xfId="0" applyNumberFormat="1" applyFont="1" applyFill="1" applyBorder="1" applyAlignment="1">
      <alignment horizontal="center"/>
    </xf>
    <xf numFmtId="171" fontId="29" fillId="2" borderId="57" xfId="0" applyNumberFormat="1" applyFont="1" applyFill="1" applyBorder="1" applyAlignment="1">
      <alignment horizontal="center"/>
    </xf>
    <xf numFmtId="171" fontId="29" fillId="2" borderId="0" xfId="0" applyNumberFormat="1" applyFont="1" applyFill="1" applyAlignment="1">
      <alignment horizontal="center"/>
    </xf>
    <xf numFmtId="0" fontId="15" fillId="2" borderId="58" xfId="0" applyFont="1" applyFill="1" applyBorder="1"/>
    <xf numFmtId="0" fontId="15" fillId="2" borderId="58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169" fontId="24" fillId="2" borderId="0" xfId="13" applyNumberFormat="1" applyFont="1" applyFill="1" applyBorder="1"/>
    <xf numFmtId="169" fontId="29" fillId="2" borderId="0" xfId="13" applyNumberFormat="1" applyFont="1" applyFill="1" applyBorder="1" applyAlignment="1">
      <alignment horizontal="right"/>
    </xf>
    <xf numFmtId="171" fontId="16" fillId="2" borderId="21" xfId="13" applyNumberFormat="1" applyFont="1" applyFill="1" applyBorder="1"/>
    <xf numFmtId="0" fontId="14" fillId="2" borderId="0" xfId="3" applyFont="1" applyFill="1"/>
    <xf numFmtId="0" fontId="12" fillId="2" borderId="0" xfId="3" applyFont="1" applyFill="1"/>
    <xf numFmtId="168" fontId="0" fillId="0" borderId="3" xfId="0" applyNumberFormat="1" applyBorder="1" applyAlignment="1">
      <alignment horizontal="center" vertical="center"/>
    </xf>
    <xf numFmtId="171" fontId="16" fillId="0" borderId="1" xfId="0" applyNumberFormat="1" applyFont="1" applyBorder="1" applyAlignment="1">
      <alignment horizontal="center"/>
    </xf>
    <xf numFmtId="171" fontId="16" fillId="0" borderId="46" xfId="0" applyNumberFormat="1" applyFont="1" applyBorder="1" applyAlignment="1">
      <alignment horizontal="center"/>
    </xf>
    <xf numFmtId="171" fontId="9" fillId="0" borderId="2" xfId="0" applyNumberFormat="1" applyFont="1" applyBorder="1" applyAlignment="1">
      <alignment horizontal="center"/>
    </xf>
    <xf numFmtId="10" fontId="23" fillId="0" borderId="52" xfId="10" applyNumberFormat="1" applyFont="1" applyFill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169" fontId="24" fillId="0" borderId="41" xfId="13" applyNumberFormat="1" applyFont="1" applyFill="1" applyBorder="1"/>
    <xf numFmtId="169" fontId="29" fillId="0" borderId="41" xfId="13" applyNumberFormat="1" applyFont="1" applyFill="1" applyBorder="1" applyAlignment="1">
      <alignment horizontal="right"/>
    </xf>
    <xf numFmtId="0" fontId="15" fillId="2" borderId="49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27" xfId="0" applyFont="1" applyFill="1" applyBorder="1"/>
    <xf numFmtId="0" fontId="15" fillId="2" borderId="27" xfId="0" applyFont="1" applyFill="1" applyBorder="1" applyAlignment="1">
      <alignment horizontal="center" vertical="center"/>
    </xf>
    <xf numFmtId="171" fontId="16" fillId="0" borderId="29" xfId="0" applyNumberFormat="1" applyFont="1" applyBorder="1" applyAlignment="1">
      <alignment horizontal="center"/>
    </xf>
    <xf numFmtId="169" fontId="29" fillId="0" borderId="0" xfId="13" applyNumberFormat="1" applyFont="1" applyFill="1" applyBorder="1" applyAlignment="1">
      <alignment horizontal="right"/>
    </xf>
    <xf numFmtId="171" fontId="29" fillId="0" borderId="41" xfId="0" applyNumberFormat="1" applyFont="1" applyBorder="1" applyAlignment="1">
      <alignment horizontal="center"/>
    </xf>
    <xf numFmtId="41" fontId="14" fillId="0" borderId="0" xfId="15" applyFont="1" applyFill="1" applyBorder="1" applyAlignment="1">
      <alignment horizontal="left"/>
    </xf>
    <xf numFmtId="170" fontId="16" fillId="0" borderId="1" xfId="10" applyNumberFormat="1" applyFont="1" applyFill="1" applyBorder="1" applyAlignment="1">
      <alignment horizontal="center"/>
    </xf>
    <xf numFmtId="171" fontId="23" fillId="0" borderId="52" xfId="10" applyNumberFormat="1" applyFont="1" applyFill="1" applyBorder="1" applyAlignment="1">
      <alignment horizontal="center" vertical="center"/>
    </xf>
    <xf numFmtId="169" fontId="24" fillId="0" borderId="0" xfId="13" applyNumberFormat="1" applyFont="1" applyFill="1" applyBorder="1"/>
    <xf numFmtId="0" fontId="16" fillId="0" borderId="66" xfId="0" applyFont="1" applyBorder="1"/>
    <xf numFmtId="0" fontId="16" fillId="0" borderId="62" xfId="0" applyFont="1" applyBorder="1"/>
    <xf numFmtId="0" fontId="16" fillId="0" borderId="69" xfId="0" applyFont="1" applyBorder="1"/>
    <xf numFmtId="0" fontId="16" fillId="0" borderId="67" xfId="0" applyFont="1" applyBorder="1"/>
    <xf numFmtId="0" fontId="16" fillId="0" borderId="68" xfId="0" applyFont="1" applyBorder="1"/>
    <xf numFmtId="165" fontId="16" fillId="0" borderId="1" xfId="0" applyNumberFormat="1" applyFont="1" applyBorder="1" applyAlignment="1">
      <alignment horizontal="center" vertical="center"/>
    </xf>
    <xf numFmtId="171" fontId="16" fillId="0" borderId="1" xfId="0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3" fontId="23" fillId="0" borderId="50" xfId="13" applyNumberFormat="1" applyFont="1" applyFill="1" applyBorder="1" applyAlignment="1">
      <alignment horizontal="center" vertical="center"/>
    </xf>
    <xf numFmtId="171" fontId="23" fillId="0" borderId="50" xfId="13" applyNumberFormat="1" applyFont="1" applyFill="1" applyBorder="1" applyAlignment="1">
      <alignment horizontal="center"/>
    </xf>
    <xf numFmtId="0" fontId="23" fillId="0" borderId="51" xfId="0" applyFont="1" applyBorder="1" applyAlignment="1">
      <alignment horizontal="center"/>
    </xf>
    <xf numFmtId="165" fontId="16" fillId="0" borderId="28" xfId="0" applyNumberFormat="1" applyFont="1" applyBorder="1" applyAlignment="1">
      <alignment vertical="center"/>
    </xf>
    <xf numFmtId="10" fontId="25" fillId="0" borderId="6" xfId="0" applyNumberFormat="1" applyFont="1" applyBorder="1" applyAlignment="1">
      <alignment horizontal="center" vertical="center"/>
    </xf>
    <xf numFmtId="171" fontId="16" fillId="0" borderId="1" xfId="13" applyNumberFormat="1" applyFont="1" applyFill="1" applyBorder="1"/>
    <xf numFmtId="10" fontId="29" fillId="0" borderId="0" xfId="10" applyNumberFormat="1" applyFont="1" applyFill="1" applyBorder="1"/>
    <xf numFmtId="169" fontId="13" fillId="0" borderId="0" xfId="8" applyNumberFormat="1"/>
    <xf numFmtId="10" fontId="29" fillId="0" borderId="0" xfId="8" applyNumberFormat="1" applyFont="1" applyAlignment="1">
      <alignment horizontal="center"/>
    </xf>
    <xf numFmtId="0" fontId="23" fillId="0" borderId="12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70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171" fontId="16" fillId="2" borderId="46" xfId="0" applyNumberFormat="1" applyFont="1" applyFill="1" applyBorder="1" applyAlignment="1">
      <alignment horizontal="center"/>
    </xf>
    <xf numFmtId="0" fontId="16" fillId="2" borderId="69" xfId="0" applyFont="1" applyFill="1" applyBorder="1"/>
    <xf numFmtId="171" fontId="16" fillId="2" borderId="1" xfId="0" applyNumberFormat="1" applyFont="1" applyFill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171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vertical="center"/>
    </xf>
    <xf numFmtId="170" fontId="16" fillId="2" borderId="0" xfId="10" applyNumberFormat="1" applyFont="1" applyFill="1" applyBorder="1" applyAlignment="1">
      <alignment horizontal="center"/>
    </xf>
    <xf numFmtId="171" fontId="16" fillId="2" borderId="0" xfId="13" applyNumberFormat="1" applyFont="1" applyFill="1" applyBorder="1"/>
    <xf numFmtId="166" fontId="16" fillId="0" borderId="0" xfId="13" applyFont="1" applyFill="1" applyBorder="1"/>
    <xf numFmtId="171" fontId="16" fillId="0" borderId="0" xfId="3" applyNumberFormat="1" applyFont="1"/>
    <xf numFmtId="169" fontId="13" fillId="0" borderId="1" xfId="8" applyNumberFormat="1" applyBorder="1"/>
    <xf numFmtId="169" fontId="13" fillId="2" borderId="1" xfId="8" applyNumberFormat="1" applyFill="1" applyBorder="1"/>
    <xf numFmtId="6" fontId="34" fillId="0" borderId="1" xfId="0" applyNumberFormat="1" applyFont="1" applyBorder="1" applyAlignment="1">
      <alignment vertical="center"/>
    </xf>
    <xf numFmtId="6" fontId="34" fillId="0" borderId="50" xfId="0" applyNumberFormat="1" applyFont="1" applyBorder="1" applyAlignment="1">
      <alignment vertical="center"/>
    </xf>
    <xf numFmtId="0" fontId="13" fillId="0" borderId="71" xfId="8" applyBorder="1" applyAlignment="1">
      <alignment wrapText="1"/>
    </xf>
    <xf numFmtId="169" fontId="13" fillId="0" borderId="28" xfId="8" applyNumberFormat="1" applyBorder="1"/>
    <xf numFmtId="10" fontId="13" fillId="0" borderId="32" xfId="7" applyNumberFormat="1" applyBorder="1"/>
    <xf numFmtId="0" fontId="14" fillId="2" borderId="5" xfId="3" applyFont="1" applyFill="1" applyBorder="1" applyAlignment="1">
      <alignment horizontal="center" vertical="center"/>
    </xf>
    <xf numFmtId="0" fontId="14" fillId="2" borderId="38" xfId="3" applyFont="1" applyFill="1" applyBorder="1" applyAlignment="1">
      <alignment horizontal="center" vertical="center"/>
    </xf>
    <xf numFmtId="0" fontId="29" fillId="2" borderId="18" xfId="8" applyFont="1" applyFill="1" applyBorder="1" applyAlignment="1">
      <alignment wrapText="1"/>
    </xf>
    <xf numFmtId="0" fontId="13" fillId="2" borderId="19" xfId="8" applyFill="1" applyBorder="1" applyAlignment="1">
      <alignment wrapText="1"/>
    </xf>
    <xf numFmtId="171" fontId="16" fillId="0" borderId="27" xfId="0" applyNumberFormat="1" applyFont="1" applyBorder="1" applyAlignment="1">
      <alignment horizontal="center"/>
    </xf>
    <xf numFmtId="0" fontId="22" fillId="0" borderId="0" xfId="12" applyFill="1"/>
    <xf numFmtId="3" fontId="16" fillId="2" borderId="1" xfId="0" applyNumberFormat="1" applyFont="1" applyFill="1" applyBorder="1" applyAlignment="1">
      <alignment horizontal="center" vertical="center"/>
    </xf>
    <xf numFmtId="10" fontId="29" fillId="2" borderId="0" xfId="10" applyNumberFormat="1" applyFont="1" applyFill="1" applyBorder="1"/>
    <xf numFmtId="173" fontId="23" fillId="2" borderId="2" xfId="1" applyNumberFormat="1" applyFont="1" applyFill="1" applyBorder="1" applyAlignment="1">
      <alignment horizontal="center"/>
    </xf>
    <xf numFmtId="3" fontId="23" fillId="2" borderId="50" xfId="13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171" fontId="14" fillId="2" borderId="28" xfId="0" applyNumberFormat="1" applyFont="1" applyFill="1" applyBorder="1" applyAlignment="1">
      <alignment horizontal="center" vertical="center" wrapText="1"/>
    </xf>
    <xf numFmtId="171" fontId="23" fillId="2" borderId="2" xfId="0" applyNumberFormat="1" applyFont="1" applyFill="1" applyBorder="1" applyAlignment="1">
      <alignment horizontal="center"/>
    </xf>
    <xf numFmtId="0" fontId="16" fillId="2" borderId="62" xfId="0" applyFont="1" applyFill="1" applyBorder="1"/>
    <xf numFmtId="0" fontId="32" fillId="2" borderId="18" xfId="0" applyFont="1" applyFill="1" applyBorder="1"/>
    <xf numFmtId="165" fontId="14" fillId="2" borderId="23" xfId="0" applyNumberFormat="1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10" fontId="10" fillId="2" borderId="50" xfId="10" applyNumberFormat="1" applyFont="1" applyFill="1" applyBorder="1" applyAlignment="1">
      <alignment horizontal="center"/>
    </xf>
    <xf numFmtId="174" fontId="16" fillId="0" borderId="1" xfId="10" applyNumberFormat="1" applyFont="1" applyFill="1" applyBorder="1" applyAlignment="1">
      <alignment horizontal="center"/>
    </xf>
    <xf numFmtId="43" fontId="24" fillId="0" borderId="0" xfId="1" applyFont="1"/>
    <xf numFmtId="173" fontId="24" fillId="0" borderId="0" xfId="1" applyNumberFormat="1" applyFont="1"/>
    <xf numFmtId="171" fontId="16" fillId="2" borderId="29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2" borderId="0" xfId="2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17" fontId="7" fillId="2" borderId="61" xfId="0" applyNumberFormat="1" applyFont="1" applyFill="1" applyBorder="1" applyAlignment="1">
      <alignment horizontal="center" vertical="center"/>
    </xf>
    <xf numFmtId="17" fontId="7" fillId="2" borderId="12" xfId="0" applyNumberFormat="1" applyFont="1" applyFill="1" applyBorder="1" applyAlignment="1">
      <alignment horizontal="center" vertical="center"/>
    </xf>
    <xf numFmtId="17" fontId="7" fillId="2" borderId="51" xfId="0" applyNumberFormat="1" applyFont="1" applyFill="1" applyBorder="1" applyAlignment="1">
      <alignment horizontal="center" vertical="center"/>
    </xf>
    <xf numFmtId="17" fontId="7" fillId="2" borderId="5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7" fontId="0" fillId="2" borderId="61" xfId="0" applyNumberFormat="1" applyFill="1" applyBorder="1" applyAlignment="1">
      <alignment horizontal="center" vertical="center"/>
    </xf>
    <xf numFmtId="17" fontId="0" fillId="2" borderId="12" xfId="0" applyNumberFormat="1" applyFill="1" applyBorder="1" applyAlignment="1">
      <alignment horizontal="center" vertical="center"/>
    </xf>
    <xf numFmtId="165" fontId="16" fillId="0" borderId="27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171" fontId="16" fillId="0" borderId="27" xfId="0" applyNumberFormat="1" applyFont="1" applyBorder="1" applyAlignment="1">
      <alignment horizontal="center" vertical="center" wrapText="1"/>
    </xf>
    <xf numFmtId="171" fontId="16" fillId="0" borderId="23" xfId="0" applyNumberFormat="1" applyFont="1" applyBorder="1" applyAlignment="1">
      <alignment horizontal="center" vertical="center" wrapText="1"/>
    </xf>
    <xf numFmtId="171" fontId="16" fillId="0" borderId="28" xfId="0" applyNumberFormat="1" applyFont="1" applyBorder="1" applyAlignment="1">
      <alignment horizontal="center" vertical="center" wrapText="1"/>
    </xf>
    <xf numFmtId="165" fontId="16" fillId="0" borderId="27" xfId="0" applyNumberFormat="1" applyFont="1" applyBorder="1" applyAlignment="1">
      <alignment horizontal="center" vertical="center"/>
    </xf>
    <xf numFmtId="165" fontId="16" fillId="0" borderId="23" xfId="0" applyNumberFormat="1" applyFont="1" applyBorder="1" applyAlignment="1">
      <alignment horizontal="center" vertical="center"/>
    </xf>
    <xf numFmtId="165" fontId="16" fillId="0" borderId="28" xfId="0" applyNumberFormat="1" applyFon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71" fontId="16" fillId="0" borderId="27" xfId="0" applyNumberFormat="1" applyFont="1" applyBorder="1" applyAlignment="1">
      <alignment horizontal="center" vertical="center"/>
    </xf>
    <xf numFmtId="171" fontId="16" fillId="0" borderId="28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3" fontId="16" fillId="2" borderId="27" xfId="0" applyNumberFormat="1" applyFont="1" applyFill="1" applyBorder="1" applyAlignment="1">
      <alignment horizontal="center" vertical="center"/>
    </xf>
    <xf numFmtId="3" fontId="16" fillId="2" borderId="28" xfId="0" applyNumberFormat="1" applyFont="1" applyFill="1" applyBorder="1" applyAlignment="1">
      <alignment horizontal="center" vertical="center"/>
    </xf>
    <xf numFmtId="3" fontId="16" fillId="2" borderId="23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165" fontId="16" fillId="0" borderId="59" xfId="0" applyNumberFormat="1" applyFont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  <xf numFmtId="0" fontId="16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1" fontId="16" fillId="0" borderId="23" xfId="0" applyNumberFormat="1" applyFont="1" applyBorder="1" applyAlignment="1">
      <alignment horizontal="center" vertical="center"/>
    </xf>
    <xf numFmtId="171" fontId="16" fillId="0" borderId="59" xfId="0" applyNumberFormat="1" applyFont="1" applyBorder="1" applyAlignment="1">
      <alignment horizontal="center" vertical="center"/>
    </xf>
    <xf numFmtId="165" fontId="13" fillId="2" borderId="27" xfId="0" applyNumberFormat="1" applyFont="1" applyFill="1" applyBorder="1" applyAlignment="1">
      <alignment horizontal="center" vertical="center"/>
    </xf>
    <xf numFmtId="165" fontId="13" fillId="2" borderId="59" xfId="0" applyNumberFormat="1" applyFont="1" applyFill="1" applyBorder="1" applyAlignment="1">
      <alignment horizontal="center" vertical="center"/>
    </xf>
    <xf numFmtId="165" fontId="13" fillId="7" borderId="27" xfId="0" applyNumberFormat="1" applyFont="1" applyFill="1" applyBorder="1" applyAlignment="1">
      <alignment horizontal="center" vertical="center"/>
    </xf>
    <xf numFmtId="165" fontId="13" fillId="7" borderId="23" xfId="0" applyNumberFormat="1" applyFont="1" applyFill="1" applyBorder="1" applyAlignment="1">
      <alignment horizontal="center" vertical="center"/>
    </xf>
    <xf numFmtId="165" fontId="13" fillId="7" borderId="28" xfId="0" applyNumberFormat="1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165" fontId="29" fillId="2" borderId="27" xfId="0" applyNumberFormat="1" applyFont="1" applyFill="1" applyBorder="1" applyAlignment="1">
      <alignment horizontal="center" vertical="center"/>
    </xf>
    <xf numFmtId="165" fontId="29" fillId="2" borderId="59" xfId="0" applyNumberFormat="1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59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13" fillId="7" borderId="23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/>
    </xf>
    <xf numFmtId="165" fontId="29" fillId="7" borderId="27" xfId="0" applyNumberFormat="1" applyFont="1" applyFill="1" applyBorder="1" applyAlignment="1">
      <alignment horizontal="center" vertical="center"/>
    </xf>
    <xf numFmtId="165" fontId="29" fillId="7" borderId="23" xfId="0" applyNumberFormat="1" applyFont="1" applyFill="1" applyBorder="1" applyAlignment="1">
      <alignment horizontal="center" vertical="center"/>
    </xf>
    <xf numFmtId="165" fontId="29" fillId="7" borderId="28" xfId="0" applyNumberFormat="1" applyFont="1" applyFill="1" applyBorder="1" applyAlignment="1">
      <alignment horizontal="center" vertical="center"/>
    </xf>
    <xf numFmtId="0" fontId="29" fillId="7" borderId="27" xfId="0" applyFont="1" applyFill="1" applyBorder="1" applyAlignment="1">
      <alignment horizontal="center" vertical="center"/>
    </xf>
    <xf numFmtId="0" fontId="29" fillId="7" borderId="23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165" fontId="13" fillId="7" borderId="59" xfId="0" applyNumberFormat="1" applyFont="1" applyFill="1" applyBorder="1" applyAlignment="1">
      <alignment horizontal="center" vertical="center"/>
    </xf>
    <xf numFmtId="0" fontId="16" fillId="7" borderId="41" xfId="0" applyFont="1" applyFill="1" applyBorder="1" applyAlignment="1">
      <alignment horizontal="center" vertical="center"/>
    </xf>
    <xf numFmtId="0" fontId="16" fillId="7" borderId="44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3" fontId="13" fillId="7" borderId="27" xfId="0" applyNumberFormat="1" applyFont="1" applyFill="1" applyBorder="1" applyAlignment="1">
      <alignment horizontal="center" vertical="center"/>
    </xf>
    <xf numFmtId="3" fontId="13" fillId="7" borderId="59" xfId="0" applyNumberFormat="1" applyFont="1" applyFill="1" applyBorder="1" applyAlignment="1">
      <alignment horizontal="center" vertical="center"/>
    </xf>
    <xf numFmtId="165" fontId="29" fillId="7" borderId="59" xfId="0" applyNumberFormat="1" applyFont="1" applyFill="1" applyBorder="1" applyAlignment="1">
      <alignment horizontal="center" vertical="center"/>
    </xf>
    <xf numFmtId="3" fontId="29" fillId="7" borderId="27" xfId="0" applyNumberFormat="1" applyFont="1" applyFill="1" applyBorder="1" applyAlignment="1">
      <alignment horizontal="center" vertical="center"/>
    </xf>
    <xf numFmtId="3" fontId="29" fillId="7" borderId="59" xfId="0" applyNumberFormat="1" applyFont="1" applyFill="1" applyBorder="1" applyAlignment="1">
      <alignment horizontal="center" vertical="center"/>
    </xf>
    <xf numFmtId="3" fontId="13" fillId="7" borderId="28" xfId="0" applyNumberFormat="1" applyFont="1" applyFill="1" applyBorder="1" applyAlignment="1">
      <alignment horizontal="center" vertical="center"/>
    </xf>
    <xf numFmtId="3" fontId="29" fillId="7" borderId="28" xfId="0" applyNumberFormat="1" applyFont="1" applyFill="1" applyBorder="1" applyAlignment="1">
      <alignment horizontal="center" vertical="center"/>
    </xf>
    <xf numFmtId="3" fontId="13" fillId="7" borderId="23" xfId="0" applyNumberFormat="1" applyFont="1" applyFill="1" applyBorder="1" applyAlignment="1">
      <alignment horizontal="center" vertical="center"/>
    </xf>
    <xf numFmtId="3" fontId="29" fillId="7" borderId="23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71" fontId="29" fillId="7" borderId="1" xfId="0" applyNumberFormat="1" applyFont="1" applyFill="1" applyBorder="1" applyAlignment="1">
      <alignment horizontal="center" vertical="center" wrapText="1"/>
    </xf>
    <xf numFmtId="171" fontId="13" fillId="7" borderId="1" xfId="0" applyNumberFormat="1" applyFont="1" applyFill="1" applyBorder="1" applyAlignment="1">
      <alignment horizontal="center" vertical="center" wrapText="1"/>
    </xf>
    <xf numFmtId="171" fontId="13" fillId="7" borderId="27" xfId="0" applyNumberFormat="1" applyFont="1" applyFill="1" applyBorder="1" applyAlignment="1">
      <alignment horizontal="center" vertical="center" wrapText="1"/>
    </xf>
    <xf numFmtId="171" fontId="13" fillId="7" borderId="28" xfId="0" applyNumberFormat="1" applyFont="1" applyFill="1" applyBorder="1" applyAlignment="1">
      <alignment horizontal="center" vertical="center" wrapText="1"/>
    </xf>
  </cellXfs>
  <cellStyles count="16">
    <cellStyle name="Encabezado_tabla" xfId="11" xr:uid="{00000000-0005-0000-0000-000000000000}"/>
    <cellStyle name="Hipervínculo" xfId="12" builtinId="8"/>
    <cellStyle name="Millares" xfId="1" builtinId="3"/>
    <cellStyle name="Millares [0]" xfId="15" builtinId="6"/>
    <cellStyle name="Millares 2" xfId="4" xr:uid="{00000000-0005-0000-0000-000004000000}"/>
    <cellStyle name="Millares 3" xfId="5" xr:uid="{00000000-0005-0000-0000-000005000000}"/>
    <cellStyle name="Moneda" xfId="13" builtinId="4"/>
    <cellStyle name="Moneda 2" xfId="6" xr:uid="{00000000-0005-0000-0000-000007000000}"/>
    <cellStyle name="Moneda 3" xfId="9" xr:uid="{00000000-0005-0000-0000-000008000000}"/>
    <cellStyle name="Normal" xfId="0" builtinId="0"/>
    <cellStyle name="Normal 2" xfId="3" xr:uid="{00000000-0005-0000-0000-00000A000000}"/>
    <cellStyle name="Normal 3" xfId="2" xr:uid="{00000000-0005-0000-0000-00000B000000}"/>
    <cellStyle name="Normal 3 2" xfId="8" xr:uid="{00000000-0005-0000-0000-00000C000000}"/>
    <cellStyle name="Normal 4" xfId="14" xr:uid="{00000000-0005-0000-0000-00000D000000}"/>
    <cellStyle name="Porcentaje" xfId="10" builtinId="5"/>
    <cellStyle name="Porcentaje 2" xfId="7" xr:uid="{00000000-0005-0000-0000-00000F000000}"/>
  </cellStyles>
  <dxfs count="0"/>
  <tableStyles count="0" defaultTableStyle="TableStyleMedium2" defaultPivotStyle="PivotStyleLight16"/>
  <colors>
    <mruColors>
      <color rgb="FF9DB0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9525</xdr:rowOff>
    </xdr:from>
    <xdr:to>
      <xdr:col>2</xdr:col>
      <xdr:colOff>9525</xdr:colOff>
      <xdr:row>11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771525"/>
          <a:ext cx="9429750" cy="1323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2057400</xdr:colOff>
      <xdr:row>3</xdr:row>
      <xdr:rowOff>122873</xdr:rowOff>
    </xdr:to>
    <xdr:pic>
      <xdr:nvPicPr>
        <xdr:cNvPr id="6" name="Imagen 5" descr="http://www.javerianacali.edu.co/sites/ujc/files/field/image/puj_logo_azul_copia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57400" cy="6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showGridLines="0" tabSelected="1" topLeftCell="A4" workbookViewId="0">
      <selection activeCell="B15" sqref="B15"/>
    </sheetView>
  </sheetViews>
  <sheetFormatPr baseColWidth="10" defaultColWidth="11.453125" defaultRowHeight="14.5" x14ac:dyDescent="0.35"/>
  <cols>
    <col min="2" max="2" width="141.453125" customWidth="1"/>
  </cols>
  <sheetData>
    <row r="1" spans="1:2" x14ac:dyDescent="0.35">
      <c r="A1" s="9"/>
      <c r="B1" s="9"/>
    </row>
    <row r="2" spans="1:2" x14ac:dyDescent="0.35">
      <c r="A2" s="9"/>
    </row>
    <row r="3" spans="1:2" x14ac:dyDescent="0.35">
      <c r="A3" s="9"/>
      <c r="B3" s="9"/>
    </row>
    <row r="4" spans="1:2" x14ac:dyDescent="0.35">
      <c r="A4" s="9"/>
      <c r="B4" s="9"/>
    </row>
    <row r="5" spans="1:2" x14ac:dyDescent="0.35">
      <c r="A5" s="9"/>
      <c r="B5" s="9"/>
    </row>
    <row r="6" spans="1:2" x14ac:dyDescent="0.35">
      <c r="A6" s="9"/>
      <c r="B6" s="9"/>
    </row>
    <row r="7" spans="1:2" x14ac:dyDescent="0.35">
      <c r="A7" s="9"/>
      <c r="B7" s="9"/>
    </row>
    <row r="8" spans="1:2" x14ac:dyDescent="0.35">
      <c r="A8" s="9"/>
      <c r="B8" s="9"/>
    </row>
    <row r="9" spans="1:2" x14ac:dyDescent="0.35">
      <c r="A9" s="9"/>
      <c r="B9" s="9"/>
    </row>
    <row r="10" spans="1:2" x14ac:dyDescent="0.35">
      <c r="A10" s="9"/>
      <c r="B10" s="9"/>
    </row>
    <row r="11" spans="1:2" x14ac:dyDescent="0.35">
      <c r="A11" s="9"/>
      <c r="B11" s="9"/>
    </row>
    <row r="12" spans="1:2" x14ac:dyDescent="0.35">
      <c r="A12" s="9"/>
      <c r="B12" s="10"/>
    </row>
    <row r="13" spans="1:2" x14ac:dyDescent="0.35">
      <c r="A13" s="9"/>
      <c r="B13" s="9"/>
    </row>
    <row r="14" spans="1:2" ht="19.5" x14ac:dyDescent="0.35">
      <c r="A14" s="9"/>
      <c r="B14" s="11" t="s">
        <v>0</v>
      </c>
    </row>
    <row r="15" spans="1:2" ht="17.5" x14ac:dyDescent="0.35">
      <c r="A15" s="9"/>
      <c r="B15" s="12" t="s">
        <v>1</v>
      </c>
    </row>
    <row r="16" spans="1:2" x14ac:dyDescent="0.35">
      <c r="A16" s="9"/>
      <c r="B16" s="9"/>
    </row>
    <row r="17" spans="1:2" x14ac:dyDescent="0.35">
      <c r="A17" s="9"/>
      <c r="B17" s="13" t="s">
        <v>2</v>
      </c>
    </row>
    <row r="18" spans="1:2" x14ac:dyDescent="0.35">
      <c r="B18" s="369" t="s">
        <v>3</v>
      </c>
    </row>
    <row r="19" spans="1:2" x14ac:dyDescent="0.35">
      <c r="B19" s="48" t="s">
        <v>4</v>
      </c>
    </row>
  </sheetData>
  <sheetProtection algorithmName="SHA-512" hashValue="QsB/Sv8XFgYtFVQfR2IDFBYgfllS+9z08M1zucDV9Cvqr6viakNLeXfYJbAM1x7MOr1VQkleITMcWhcIl1n+9Q==" saltValue="em72NNH2YMwM8g/NmJUXTA==" spinCount="100000" sheet="1" formatCells="0" formatColumns="0" formatRows="0" insertColumns="0" insertRows="0" insertHyperlinks="0" deleteColumns="0" deleteRows="0"/>
  <hyperlinks>
    <hyperlink ref="B19" location="'OtrosConceptos 2022_2023'!A1" display="Otros conceptos 2022-2023" xr:uid="{00000000-0004-0000-0000-000004000000}"/>
    <hyperlink ref="B18" location="'Valores Matricula2022_2023'!A1" display="Valores de matrícula 2022-2023" xr:uid="{60122755-5199-48BE-AE73-2BFDFF29CD4D}"/>
  </hyperlink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698AD-C893-4363-B4EA-932F166315B0}">
  <dimension ref="A1:K45"/>
  <sheetViews>
    <sheetView showGridLines="0" topLeftCell="A34" zoomScale="90" zoomScaleNormal="90" zoomScaleSheetLayoutView="100" workbookViewId="0">
      <selection activeCell="J43" sqref="J43"/>
    </sheetView>
  </sheetViews>
  <sheetFormatPr baseColWidth="10" defaultColWidth="11.453125" defaultRowHeight="14.5" x14ac:dyDescent="0.35"/>
  <cols>
    <col min="1" max="1" width="18.54296875" customWidth="1"/>
    <col min="2" max="3" width="5.26953125" customWidth="1"/>
    <col min="4" max="4" width="67" style="1" customWidth="1"/>
    <col min="5" max="8" width="14.81640625" customWidth="1"/>
    <col min="9" max="9" width="25" customWidth="1"/>
    <col min="10" max="10" width="24.1796875" style="2" customWidth="1"/>
  </cols>
  <sheetData>
    <row r="1" spans="1:11" x14ac:dyDescent="0.35">
      <c r="A1" s="48" t="s">
        <v>5</v>
      </c>
    </row>
    <row r="2" spans="1:11" ht="26" x14ac:dyDescent="0.6">
      <c r="B2" s="394" t="s">
        <v>6</v>
      </c>
      <c r="C2" s="394"/>
      <c r="D2" s="394"/>
      <c r="E2" s="394"/>
      <c r="F2" s="394"/>
      <c r="G2" s="394"/>
      <c r="H2" s="394"/>
      <c r="I2" s="394"/>
      <c r="J2" s="394"/>
    </row>
    <row r="3" spans="1:11" ht="21" x14ac:dyDescent="0.5">
      <c r="B3" s="395" t="s">
        <v>15</v>
      </c>
      <c r="C3" s="395"/>
      <c r="D3" s="395"/>
      <c r="E3" s="395"/>
      <c r="F3" s="395"/>
      <c r="G3" s="395"/>
      <c r="H3" s="395"/>
      <c r="I3" s="395"/>
      <c r="J3" s="395"/>
    </row>
    <row r="4" spans="1:11" ht="15" thickBot="1" x14ac:dyDescent="0.4"/>
    <row r="5" spans="1:11" ht="47" thickBot="1" x14ac:dyDescent="0.4">
      <c r="B5" s="396" t="s">
        <v>7</v>
      </c>
      <c r="C5" s="397"/>
      <c r="D5" s="398"/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5" t="s">
        <v>13</v>
      </c>
      <c r="K5" s="263"/>
    </row>
    <row r="6" spans="1:11" ht="19" thickBot="1" x14ac:dyDescent="0.4">
      <c r="B6" s="399" t="s">
        <v>16</v>
      </c>
      <c r="C6" s="400"/>
      <c r="D6" s="400"/>
      <c r="E6" s="400"/>
      <c r="F6" s="400"/>
      <c r="G6" s="400"/>
      <c r="H6" s="400"/>
      <c r="I6" s="401"/>
      <c r="J6" s="16">
        <f>SUM(J7:J8)</f>
        <v>10271</v>
      </c>
      <c r="K6" s="262"/>
    </row>
    <row r="7" spans="1:11" ht="15.5" x14ac:dyDescent="0.35">
      <c r="B7" s="17"/>
      <c r="C7" s="253" t="s">
        <v>17</v>
      </c>
      <c r="D7" s="23" t="s">
        <v>18</v>
      </c>
      <c r="E7" s="18">
        <v>44579</v>
      </c>
      <c r="F7" s="18">
        <v>44913</v>
      </c>
      <c r="G7" s="19" t="s">
        <v>19</v>
      </c>
      <c r="H7" s="20"/>
      <c r="I7" s="19" t="s">
        <v>19</v>
      </c>
      <c r="J7" s="21">
        <v>8500</v>
      </c>
      <c r="K7" s="262"/>
    </row>
    <row r="8" spans="1:11" ht="31.5" thickBot="1" x14ac:dyDescent="0.4">
      <c r="B8" s="145"/>
      <c r="C8" s="254" t="s">
        <v>20</v>
      </c>
      <c r="D8" s="146" t="s">
        <v>21</v>
      </c>
      <c r="E8" s="147">
        <v>44562</v>
      </c>
      <c r="F8" s="147">
        <v>44896</v>
      </c>
      <c r="G8" s="143" t="s">
        <v>19</v>
      </c>
      <c r="H8" s="144"/>
      <c r="I8" s="143" t="s">
        <v>19</v>
      </c>
      <c r="J8" s="148">
        <v>1771</v>
      </c>
    </row>
    <row r="9" spans="1:11" x14ac:dyDescent="0.35">
      <c r="B9" s="49"/>
      <c r="C9" s="137"/>
      <c r="D9" s="139"/>
      <c r="E9" s="135"/>
      <c r="F9" s="135"/>
      <c r="G9" s="136"/>
      <c r="H9" s="137"/>
      <c r="I9" s="138"/>
      <c r="J9" s="50"/>
    </row>
    <row r="10" spans="1:11" ht="19" thickBot="1" x14ac:dyDescent="0.4">
      <c r="B10" s="399" t="s">
        <v>22</v>
      </c>
      <c r="C10" s="400"/>
      <c r="D10" s="400"/>
      <c r="E10" s="400"/>
      <c r="F10" s="400"/>
      <c r="G10" s="400"/>
      <c r="H10" s="400"/>
      <c r="I10" s="401"/>
      <c r="J10" s="28">
        <f>SUM(J11:J12)</f>
        <v>2102</v>
      </c>
    </row>
    <row r="11" spans="1:11" ht="48.75" customHeight="1" x14ac:dyDescent="0.35">
      <c r="B11" s="22"/>
      <c r="C11" s="252" t="s">
        <v>23</v>
      </c>
      <c r="D11" s="23" t="s">
        <v>24</v>
      </c>
      <c r="E11" s="402" t="s">
        <v>25</v>
      </c>
      <c r="F11" s="403"/>
      <c r="G11" s="25" t="s">
        <v>19</v>
      </c>
      <c r="H11" s="26"/>
      <c r="I11" s="25" t="s">
        <v>19</v>
      </c>
      <c r="J11" s="27">
        <v>1682</v>
      </c>
    </row>
    <row r="12" spans="1:11" ht="48.75" customHeight="1" thickBot="1" x14ac:dyDescent="0.4">
      <c r="B12" s="22"/>
      <c r="C12" s="252" t="s">
        <v>26</v>
      </c>
      <c r="D12" s="23" t="s">
        <v>27</v>
      </c>
      <c r="E12" s="402" t="s">
        <v>25</v>
      </c>
      <c r="F12" s="403"/>
      <c r="G12" s="25" t="s">
        <v>19</v>
      </c>
      <c r="H12" s="26"/>
      <c r="I12" s="25" t="s">
        <v>19</v>
      </c>
      <c r="J12" s="27">
        <v>420</v>
      </c>
    </row>
    <row r="13" spans="1:11" ht="19" thickBot="1" x14ac:dyDescent="0.4">
      <c r="B13" s="404" t="s">
        <v>28</v>
      </c>
      <c r="C13" s="405"/>
      <c r="D13" s="405"/>
      <c r="E13" s="405"/>
      <c r="F13" s="405"/>
      <c r="G13" s="405"/>
      <c r="H13" s="405"/>
      <c r="I13" s="406"/>
      <c r="J13" s="34">
        <f>SUM(J14:J15)</f>
        <v>1102</v>
      </c>
    </row>
    <row r="14" spans="1:11" ht="47.25" customHeight="1" x14ac:dyDescent="0.35">
      <c r="B14" s="17"/>
      <c r="C14" s="252" t="s">
        <v>29</v>
      </c>
      <c r="D14" s="35" t="s">
        <v>30</v>
      </c>
      <c r="E14" s="407" t="s">
        <v>25</v>
      </c>
      <c r="F14" s="408"/>
      <c r="G14" s="25" t="s">
        <v>19</v>
      </c>
      <c r="H14" s="20"/>
      <c r="I14" s="25" t="s">
        <v>19</v>
      </c>
      <c r="J14" s="21">
        <v>477</v>
      </c>
    </row>
    <row r="15" spans="1:11" ht="47.25" customHeight="1" thickBot="1" x14ac:dyDescent="0.4">
      <c r="B15" s="29"/>
      <c r="C15" s="255" t="s">
        <v>31</v>
      </c>
      <c r="D15" s="30" t="s">
        <v>32</v>
      </c>
      <c r="E15" s="409" t="s">
        <v>25</v>
      </c>
      <c r="F15" s="410"/>
      <c r="G15" s="31" t="s">
        <v>19</v>
      </c>
      <c r="H15" s="32"/>
      <c r="I15" s="31" t="s">
        <v>19</v>
      </c>
      <c r="J15" s="33">
        <v>625</v>
      </c>
    </row>
    <row r="16" spans="1:11" ht="19.5" customHeight="1" thickBot="1" x14ac:dyDescent="0.4">
      <c r="B16" s="404" t="s">
        <v>33</v>
      </c>
      <c r="C16" s="405"/>
      <c r="D16" s="405"/>
      <c r="E16" s="405"/>
      <c r="F16" s="405"/>
      <c r="G16" s="405"/>
      <c r="H16" s="405"/>
      <c r="I16" s="406"/>
      <c r="J16" s="36">
        <f>SUM(J17:J18)</f>
        <v>200</v>
      </c>
      <c r="K16" s="8"/>
    </row>
    <row r="17" spans="2:10" ht="52.5" customHeight="1" x14ac:dyDescent="0.35">
      <c r="B17" s="22"/>
      <c r="C17" s="252" t="s">
        <v>34</v>
      </c>
      <c r="D17" s="23" t="s">
        <v>35</v>
      </c>
      <c r="E17" s="24">
        <v>44562</v>
      </c>
      <c r="F17" s="24">
        <v>44896</v>
      </c>
      <c r="G17" s="25" t="s">
        <v>19</v>
      </c>
      <c r="H17" s="26"/>
      <c r="I17" s="25" t="s">
        <v>19</v>
      </c>
      <c r="J17" s="27">
        <v>120</v>
      </c>
    </row>
    <row r="18" spans="2:10" ht="52.5" customHeight="1" thickBot="1" x14ac:dyDescent="0.4">
      <c r="B18" s="22"/>
      <c r="C18" s="252" t="s">
        <v>36</v>
      </c>
      <c r="D18" s="23" t="s">
        <v>37</v>
      </c>
      <c r="E18" s="24">
        <v>44562</v>
      </c>
      <c r="F18" s="24">
        <v>44896</v>
      </c>
      <c r="G18" s="25" t="s">
        <v>19</v>
      </c>
      <c r="H18" s="26"/>
      <c r="I18" s="25" t="s">
        <v>19</v>
      </c>
      <c r="J18" s="27">
        <v>80</v>
      </c>
    </row>
    <row r="19" spans="2:10" ht="52.5" customHeight="1" thickBot="1" x14ac:dyDescent="0.4">
      <c r="B19" s="391" t="s">
        <v>38</v>
      </c>
      <c r="C19" s="392"/>
      <c r="D19" s="392"/>
      <c r="E19" s="392"/>
      <c r="F19" s="392"/>
      <c r="G19" s="392"/>
      <c r="H19" s="392"/>
      <c r="I19" s="393"/>
      <c r="J19" s="34">
        <f>SUM(J20:J20)</f>
        <v>1300</v>
      </c>
    </row>
    <row r="20" spans="2:10" ht="52.5" customHeight="1" thickBot="1" x14ac:dyDescent="0.4">
      <c r="B20" s="256"/>
      <c r="C20" s="252" t="s">
        <v>39</v>
      </c>
      <c r="D20" s="23" t="s">
        <v>40</v>
      </c>
      <c r="E20" s="41">
        <v>44562</v>
      </c>
      <c r="F20" s="41">
        <v>44896</v>
      </c>
      <c r="G20" s="31" t="s">
        <v>19</v>
      </c>
      <c r="H20" s="32"/>
      <c r="I20" s="31" t="s">
        <v>19</v>
      </c>
      <c r="J20" s="33">
        <v>1300</v>
      </c>
    </row>
    <row r="21" spans="2:10" ht="42" customHeight="1" thickBot="1" x14ac:dyDescent="0.4">
      <c r="B21" s="404" t="s">
        <v>41</v>
      </c>
      <c r="C21" s="405"/>
      <c r="D21" s="405"/>
      <c r="E21" s="405"/>
      <c r="F21" s="405"/>
      <c r="G21" s="405"/>
      <c r="H21" s="405"/>
      <c r="I21" s="406"/>
      <c r="J21" s="34">
        <f>SUM(J22:J24)</f>
        <v>3660</v>
      </c>
    </row>
    <row r="22" spans="2:10" ht="48.75" customHeight="1" x14ac:dyDescent="0.35">
      <c r="B22" s="17"/>
      <c r="C22" s="253" t="s">
        <v>42</v>
      </c>
      <c r="D22" s="42" t="s">
        <v>43</v>
      </c>
      <c r="E22" s="24">
        <v>44562</v>
      </c>
      <c r="F22" s="24">
        <v>44896</v>
      </c>
      <c r="G22" s="25" t="s">
        <v>19</v>
      </c>
      <c r="H22" s="26"/>
      <c r="I22" s="25" t="s">
        <v>19</v>
      </c>
      <c r="J22" s="21">
        <v>1455</v>
      </c>
    </row>
    <row r="23" spans="2:10" ht="48.75" customHeight="1" x14ac:dyDescent="0.35">
      <c r="B23" s="22"/>
      <c r="C23" s="253" t="s">
        <v>44</v>
      </c>
      <c r="D23" s="42" t="s">
        <v>45</v>
      </c>
      <c r="E23" s="41">
        <v>44562</v>
      </c>
      <c r="F23" s="41">
        <v>44896</v>
      </c>
      <c r="G23" s="25" t="s">
        <v>19</v>
      </c>
      <c r="H23" s="26"/>
      <c r="I23" s="25" t="s">
        <v>19</v>
      </c>
      <c r="J23" s="27">
        <v>1495</v>
      </c>
    </row>
    <row r="24" spans="2:10" ht="48.75" customHeight="1" thickBot="1" x14ac:dyDescent="0.4">
      <c r="B24" s="22"/>
      <c r="C24" s="253" t="s">
        <v>46</v>
      </c>
      <c r="D24" s="42" t="s">
        <v>47</v>
      </c>
      <c r="E24" s="41">
        <v>44562</v>
      </c>
      <c r="F24" s="41">
        <v>44896</v>
      </c>
      <c r="G24" s="25" t="s">
        <v>19</v>
      </c>
      <c r="H24" s="26"/>
      <c r="I24" s="25" t="s">
        <v>19</v>
      </c>
      <c r="J24" s="27">
        <v>710</v>
      </c>
    </row>
    <row r="25" spans="2:10" ht="19" thickBot="1" x14ac:dyDescent="0.4">
      <c r="B25" s="404" t="s">
        <v>48</v>
      </c>
      <c r="C25" s="405"/>
      <c r="D25" s="405"/>
      <c r="E25" s="405"/>
      <c r="F25" s="405"/>
      <c r="G25" s="405"/>
      <c r="H25" s="405"/>
      <c r="I25" s="406"/>
      <c r="J25" s="34">
        <f>SUM(J26:J26)</f>
        <v>1010</v>
      </c>
    </row>
    <row r="26" spans="2:10" ht="45" customHeight="1" thickBot="1" x14ac:dyDescent="0.4">
      <c r="B26" s="17"/>
      <c r="C26" s="253" t="s">
        <v>49</v>
      </c>
      <c r="D26" s="35" t="s">
        <v>50</v>
      </c>
      <c r="E26" s="24">
        <v>44562</v>
      </c>
      <c r="F26" s="24">
        <v>44896</v>
      </c>
      <c r="G26" s="25" t="s">
        <v>19</v>
      </c>
      <c r="H26" s="20"/>
      <c r="I26" s="25" t="s">
        <v>19</v>
      </c>
      <c r="J26" s="298">
        <v>1010</v>
      </c>
    </row>
    <row r="27" spans="2:10" ht="45" customHeight="1" thickBot="1" x14ac:dyDescent="0.4">
      <c r="B27" s="404" t="s">
        <v>51</v>
      </c>
      <c r="C27" s="405"/>
      <c r="D27" s="405"/>
      <c r="E27" s="405"/>
      <c r="F27" s="405"/>
      <c r="G27" s="405"/>
      <c r="H27" s="405"/>
      <c r="I27" s="406"/>
      <c r="J27" s="34">
        <f>SUM(J28:J31)</f>
        <v>4302</v>
      </c>
    </row>
    <row r="28" spans="2:10" ht="45" customHeight="1" x14ac:dyDescent="0.35">
      <c r="B28" s="342"/>
      <c r="C28" s="257" t="s">
        <v>52</v>
      </c>
      <c r="D28" s="23" t="s">
        <v>53</v>
      </c>
      <c r="E28" s="18">
        <v>44579</v>
      </c>
      <c r="F28" s="18">
        <v>44913</v>
      </c>
      <c r="G28" s="25"/>
      <c r="H28" s="25" t="s">
        <v>54</v>
      </c>
      <c r="I28" s="25"/>
      <c r="J28" s="27">
        <v>3000</v>
      </c>
    </row>
    <row r="29" spans="2:10" ht="45" customHeight="1" thickBot="1" x14ac:dyDescent="0.4">
      <c r="B29" s="343"/>
      <c r="C29" s="258" t="s">
        <v>55</v>
      </c>
      <c r="D29" s="23" t="s">
        <v>56</v>
      </c>
      <c r="E29" s="147">
        <v>44562</v>
      </c>
      <c r="F29" s="147">
        <v>44896</v>
      </c>
      <c r="G29" s="25" t="s">
        <v>19</v>
      </c>
      <c r="H29" s="26"/>
      <c r="I29" s="25" t="s">
        <v>19</v>
      </c>
      <c r="J29" s="27">
        <v>570</v>
      </c>
    </row>
    <row r="30" spans="2:10" ht="45" customHeight="1" thickBot="1" x14ac:dyDescent="0.4">
      <c r="B30" s="344"/>
      <c r="C30" s="258" t="s">
        <v>57</v>
      </c>
      <c r="D30" s="23" t="s">
        <v>58</v>
      </c>
      <c r="E30" s="147">
        <v>44562</v>
      </c>
      <c r="F30" s="147">
        <v>44896</v>
      </c>
      <c r="G30" s="25"/>
      <c r="H30" s="26"/>
      <c r="I30" s="25"/>
      <c r="J30" s="27">
        <v>324</v>
      </c>
    </row>
    <row r="31" spans="2:10" ht="45" customHeight="1" thickBot="1" x14ac:dyDescent="0.4">
      <c r="B31" s="345"/>
      <c r="C31" s="258" t="s">
        <v>59</v>
      </c>
      <c r="D31" s="23" t="s">
        <v>60</v>
      </c>
      <c r="E31" s="41">
        <v>44562</v>
      </c>
      <c r="F31" s="41">
        <v>44896</v>
      </c>
      <c r="G31" s="25" t="s">
        <v>19</v>
      </c>
      <c r="H31" s="26"/>
      <c r="I31" s="25" t="s">
        <v>19</v>
      </c>
      <c r="J31" s="27">
        <v>408</v>
      </c>
    </row>
    <row r="32" spans="2:10" ht="45" customHeight="1" thickBot="1" x14ac:dyDescent="0.4">
      <c r="B32" s="404" t="s">
        <v>61</v>
      </c>
      <c r="C32" s="405"/>
      <c r="D32" s="405"/>
      <c r="E32" s="405"/>
      <c r="F32" s="405"/>
      <c r="G32" s="405"/>
      <c r="H32" s="405"/>
      <c r="I32" s="406"/>
      <c r="J32" s="34">
        <f>SUM(J33:J34)</f>
        <v>2200</v>
      </c>
    </row>
    <row r="33" spans="2:10" ht="45" customHeight="1" x14ac:dyDescent="0.35">
      <c r="B33" s="17"/>
      <c r="C33" s="257" t="s">
        <v>62</v>
      </c>
      <c r="D33" s="23" t="s">
        <v>63</v>
      </c>
      <c r="E33" s="24">
        <v>44562</v>
      </c>
      <c r="F33" s="24">
        <v>44896</v>
      </c>
      <c r="G33" s="25" t="s">
        <v>19</v>
      </c>
      <c r="H33" s="26"/>
      <c r="I33" s="25" t="s">
        <v>19</v>
      </c>
      <c r="J33" s="27">
        <v>1900</v>
      </c>
    </row>
    <row r="34" spans="2:10" ht="45" customHeight="1" thickBot="1" x14ac:dyDescent="0.4">
      <c r="B34" s="22"/>
      <c r="C34" s="258" t="s">
        <v>64</v>
      </c>
      <c r="D34" s="23" t="s">
        <v>65</v>
      </c>
      <c r="E34" s="41">
        <v>44562</v>
      </c>
      <c r="F34" s="41">
        <v>44896</v>
      </c>
      <c r="G34" s="25" t="s">
        <v>19</v>
      </c>
      <c r="H34" s="26"/>
      <c r="I34" s="25" t="s">
        <v>19</v>
      </c>
      <c r="J34" s="27">
        <v>300</v>
      </c>
    </row>
    <row r="35" spans="2:10" ht="19" thickBot="1" x14ac:dyDescent="0.4">
      <c r="B35" s="404" t="s">
        <v>66</v>
      </c>
      <c r="C35" s="405"/>
      <c r="D35" s="405"/>
      <c r="E35" s="405"/>
      <c r="F35" s="405"/>
      <c r="G35" s="405"/>
      <c r="H35" s="405"/>
      <c r="I35" s="406"/>
      <c r="J35" s="34">
        <f>SUM(J36:J36)</f>
        <v>2200</v>
      </c>
    </row>
    <row r="36" spans="2:10" ht="51.75" customHeight="1" thickBot="1" x14ac:dyDescent="0.4">
      <c r="B36" s="37"/>
      <c r="C36" s="253" t="s">
        <v>67</v>
      </c>
      <c r="D36" s="43" t="s">
        <v>68</v>
      </c>
      <c r="E36" s="415" t="s">
        <v>25</v>
      </c>
      <c r="F36" s="416"/>
      <c r="G36" s="38" t="s">
        <v>19</v>
      </c>
      <c r="H36" s="39"/>
      <c r="I36" s="38" t="s">
        <v>19</v>
      </c>
      <c r="J36" s="40">
        <v>2200</v>
      </c>
    </row>
    <row r="37" spans="2:10" ht="19" thickBot="1" x14ac:dyDescent="0.5">
      <c r="B37" s="411" t="s">
        <v>69</v>
      </c>
      <c r="C37" s="406"/>
      <c r="D37" s="412"/>
      <c r="E37" s="44"/>
      <c r="F37" s="44"/>
      <c r="G37" s="44"/>
      <c r="H37" s="44"/>
      <c r="I37" s="44"/>
      <c r="J37" s="34">
        <f>SUM(J38:J40)</f>
        <v>576</v>
      </c>
    </row>
    <row r="38" spans="2:10" ht="27" customHeight="1" x14ac:dyDescent="0.35">
      <c r="B38" s="17"/>
      <c r="C38" s="260" t="s">
        <v>70</v>
      </c>
      <c r="D38" s="35" t="s">
        <v>71</v>
      </c>
      <c r="E38" s="24">
        <v>44562</v>
      </c>
      <c r="F38" s="24">
        <v>44896</v>
      </c>
      <c r="G38" s="51" t="s">
        <v>19</v>
      </c>
      <c r="H38" s="52"/>
      <c r="I38" s="51" t="s">
        <v>19</v>
      </c>
      <c r="J38" s="21">
        <v>33</v>
      </c>
    </row>
    <row r="39" spans="2:10" ht="27" customHeight="1" x14ac:dyDescent="0.35">
      <c r="B39" s="37"/>
      <c r="C39" s="252" t="s">
        <v>72</v>
      </c>
      <c r="D39" s="42" t="s">
        <v>73</v>
      </c>
      <c r="E39" s="41">
        <v>44562</v>
      </c>
      <c r="F39" s="41">
        <v>44896</v>
      </c>
      <c r="G39" s="25" t="s">
        <v>19</v>
      </c>
      <c r="H39" s="26"/>
      <c r="I39" s="25" t="s">
        <v>19</v>
      </c>
      <c r="J39" s="40">
        <v>500</v>
      </c>
    </row>
    <row r="40" spans="2:10" ht="27" customHeight="1" thickBot="1" x14ac:dyDescent="0.4">
      <c r="B40" s="49"/>
      <c r="C40" s="136" t="s">
        <v>74</v>
      </c>
      <c r="D40" s="42" t="s">
        <v>75</v>
      </c>
      <c r="E40" s="24">
        <v>44562</v>
      </c>
      <c r="F40" s="24">
        <v>44896</v>
      </c>
      <c r="G40" s="38" t="s">
        <v>19</v>
      </c>
      <c r="H40" s="39"/>
      <c r="I40" s="38" t="s">
        <v>19</v>
      </c>
      <c r="J40" s="40">
        <v>43</v>
      </c>
    </row>
    <row r="41" spans="2:10" ht="44.25" customHeight="1" thickBot="1" x14ac:dyDescent="0.4">
      <c r="B41" s="404" t="s">
        <v>76</v>
      </c>
      <c r="C41" s="405"/>
      <c r="D41" s="405"/>
      <c r="E41" s="405"/>
      <c r="F41" s="405"/>
      <c r="G41" s="405"/>
      <c r="H41" s="405"/>
      <c r="I41" s="406"/>
      <c r="J41" s="34">
        <f>SUM(J42:J42)</f>
        <v>200</v>
      </c>
    </row>
    <row r="42" spans="2:10" ht="44.25" customHeight="1" thickBot="1" x14ac:dyDescent="0.4">
      <c r="B42" s="17"/>
      <c r="C42" s="260" t="s">
        <v>77</v>
      </c>
      <c r="D42" s="35" t="s">
        <v>78</v>
      </c>
      <c r="E42" s="24">
        <v>44579</v>
      </c>
      <c r="F42" s="24">
        <v>44913</v>
      </c>
      <c r="G42" s="19" t="s">
        <v>19</v>
      </c>
      <c r="H42" s="20"/>
      <c r="I42" s="19" t="s">
        <v>19</v>
      </c>
      <c r="J42" s="21">
        <v>200</v>
      </c>
    </row>
    <row r="43" spans="2:10" ht="21.5" thickBot="1" x14ac:dyDescent="0.4">
      <c r="B43" s="413" t="s">
        <v>14</v>
      </c>
      <c r="C43" s="414"/>
      <c r="D43" s="414"/>
      <c r="E43" s="414"/>
      <c r="F43" s="414"/>
      <c r="G43" s="45"/>
      <c r="H43" s="45"/>
      <c r="I43" s="46"/>
      <c r="J43" s="47">
        <f>J19+J37+J35+J25+J21+J16+J13+J10+J6+J41+J27+J32</f>
        <v>29123</v>
      </c>
    </row>
    <row r="45" spans="2:10" x14ac:dyDescent="0.35">
      <c r="J45" s="265"/>
    </row>
  </sheetData>
  <mergeCells count="21">
    <mergeCell ref="B37:D37"/>
    <mergeCell ref="B41:I41"/>
    <mergeCell ref="B43:F43"/>
    <mergeCell ref="B21:I21"/>
    <mergeCell ref="B25:I25"/>
    <mergeCell ref="B27:I27"/>
    <mergeCell ref="B32:I32"/>
    <mergeCell ref="B35:I35"/>
    <mergeCell ref="E36:F36"/>
    <mergeCell ref="B19:I19"/>
    <mergeCell ref="B2:J2"/>
    <mergeCell ref="B3:J3"/>
    <mergeCell ref="B5:D5"/>
    <mergeCell ref="B6:I6"/>
    <mergeCell ref="B10:I10"/>
    <mergeCell ref="E11:F11"/>
    <mergeCell ref="E12:F12"/>
    <mergeCell ref="B13:I13"/>
    <mergeCell ref="E14:F14"/>
    <mergeCell ref="E15:F15"/>
    <mergeCell ref="B16:I16"/>
  </mergeCells>
  <hyperlinks>
    <hyperlink ref="A1" location="Contenido!A1" display="Volver al menú" xr:uid="{62AF2417-D286-4E89-9FB2-A77834DE491F}"/>
  </hyperlinks>
  <pageMargins left="0" right="0" top="0.74803149606299213" bottom="0.74803149606299213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AG141"/>
  <sheetViews>
    <sheetView showGridLines="0" zoomScale="98" zoomScaleNormal="98" workbookViewId="0">
      <selection activeCell="B14" sqref="B14"/>
    </sheetView>
  </sheetViews>
  <sheetFormatPr baseColWidth="10" defaultColWidth="11.453125" defaultRowHeight="10" x14ac:dyDescent="0.2"/>
  <cols>
    <col min="1" max="1" width="2.7265625" style="57" customWidth="1"/>
    <col min="2" max="2" width="40" style="57" customWidth="1"/>
    <col min="3" max="3" width="9" style="57" customWidth="1"/>
    <col min="4" max="4" width="8" style="108" customWidth="1"/>
    <col min="5" max="5" width="17.1796875" style="57" customWidth="1"/>
    <col min="6" max="6" width="10" style="57" customWidth="1"/>
    <col min="7" max="7" width="15.81640625" style="57" customWidth="1"/>
    <col min="8" max="8" width="7.54296875" style="57" hidden="1" customWidth="1"/>
    <col min="9" max="9" width="17.1796875" style="57" hidden="1" customWidth="1"/>
    <col min="10" max="10" width="7.81640625" style="57" hidden="1" customWidth="1"/>
    <col min="11" max="11" width="17.1796875" style="57" hidden="1" customWidth="1"/>
    <col min="12" max="12" width="11.81640625" style="57" customWidth="1" collapsed="1"/>
    <col min="13" max="13" width="17" style="57" customWidth="1"/>
    <col min="14" max="14" width="11.81640625" style="57" customWidth="1"/>
    <col min="15" max="15" width="17.453125" style="57" customWidth="1"/>
    <col min="16" max="16" width="17.81640625" style="57" customWidth="1"/>
    <col min="17" max="17" width="18.54296875" style="57" bestFit="1" customWidth="1"/>
    <col min="18" max="18" width="17.453125" style="57" customWidth="1"/>
    <col min="19" max="19" width="12.1796875" style="57" customWidth="1"/>
    <col min="20" max="20" width="18" style="57" customWidth="1"/>
    <col min="21" max="21" width="17.453125" style="57" customWidth="1"/>
    <col min="22" max="23" width="14.26953125" style="57" customWidth="1"/>
    <col min="24" max="24" width="19.1796875" style="57" customWidth="1"/>
    <col min="25" max="25" width="20" style="57" customWidth="1"/>
    <col min="26" max="27" width="18.54296875" style="57" customWidth="1"/>
    <col min="28" max="32" width="11.453125" style="57"/>
    <col min="33" max="33" width="13.26953125" style="57" bestFit="1" customWidth="1"/>
    <col min="34" max="16384" width="11.453125" style="57"/>
  </cols>
  <sheetData>
    <row r="1" spans="2:33" ht="12" customHeight="1" x14ac:dyDescent="0.35">
      <c r="B1" s="48" t="s">
        <v>5</v>
      </c>
      <c r="C1" s="48"/>
      <c r="D1" s="105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2:33" x14ac:dyDescent="0.2">
      <c r="P2" s="297"/>
    </row>
    <row r="3" spans="2:33" ht="26" x14ac:dyDescent="0.6">
      <c r="B3" s="446" t="s">
        <v>6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</row>
    <row r="4" spans="2:33" ht="18.5" x14ac:dyDescent="0.45">
      <c r="B4" s="447" t="s">
        <v>79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</row>
    <row r="5" spans="2:33" ht="14.5" x14ac:dyDescent="0.35">
      <c r="B5"/>
      <c r="C5" s="3"/>
      <c r="D5" s="10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33" ht="11.5" x14ac:dyDescent="0.25">
      <c r="B6" s="3"/>
      <c r="C6" s="3"/>
      <c r="D6" s="106"/>
      <c r="E6" s="3"/>
      <c r="F6" s="3"/>
      <c r="G6" s="3"/>
      <c r="H6" s="3"/>
      <c r="I6" s="3"/>
      <c r="J6" s="3"/>
      <c r="K6" s="3"/>
      <c r="L6" s="3"/>
      <c r="M6" s="235"/>
      <c r="N6" s="235"/>
      <c r="O6" s="235"/>
      <c r="P6" s="142"/>
      <c r="Q6" s="314"/>
      <c r="R6" s="235"/>
      <c r="S6" s="3"/>
      <c r="T6" s="3"/>
      <c r="U6" s="235"/>
      <c r="V6" s="3"/>
      <c r="W6" s="3"/>
    </row>
    <row r="7" spans="2:33" ht="11.5" x14ac:dyDescent="0.25">
      <c r="B7" s="3"/>
      <c r="C7" s="3"/>
      <c r="D7" s="106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33" ht="30" customHeight="1" thickBot="1" x14ac:dyDescent="0.3">
      <c r="B8" s="3"/>
      <c r="C8" s="3"/>
      <c r="D8" s="106"/>
      <c r="E8" s="3"/>
      <c r="F8" s="3"/>
      <c r="G8" s="109"/>
      <c r="H8" s="3"/>
      <c r="I8" s="3"/>
      <c r="J8" s="3"/>
      <c r="K8" s="3"/>
      <c r="L8" s="3"/>
      <c r="M8" s="142"/>
      <c r="N8" s="3"/>
      <c r="O8" s="3"/>
      <c r="P8" s="142"/>
      <c r="Q8" s="3"/>
      <c r="R8" s="3"/>
      <c r="S8" s="3"/>
      <c r="T8" s="3"/>
      <c r="U8" s="3"/>
      <c r="V8" s="3"/>
      <c r="W8" s="3"/>
    </row>
    <row r="9" spans="2:33" ht="17.25" customHeight="1" thickBot="1" x14ac:dyDescent="0.4">
      <c r="B9" s="3"/>
      <c r="C9" s="3"/>
      <c r="D9" s="10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3"/>
      <c r="R9" s="58" t="s">
        <v>80</v>
      </c>
      <c r="S9" s="53"/>
      <c r="T9" s="53"/>
      <c r="U9" s="58" t="s">
        <v>80</v>
      </c>
      <c r="V9" s="53"/>
      <c r="W9" s="53"/>
    </row>
    <row r="10" spans="2:33" ht="75" customHeight="1" thickBot="1" x14ac:dyDescent="0.25">
      <c r="B10" s="59" t="s">
        <v>81</v>
      </c>
      <c r="C10" s="168" t="s">
        <v>82</v>
      </c>
      <c r="D10" s="60" t="s">
        <v>83</v>
      </c>
      <c r="E10" s="140" t="s">
        <v>84</v>
      </c>
      <c r="F10" s="131" t="s">
        <v>85</v>
      </c>
      <c r="G10" s="60" t="s">
        <v>86</v>
      </c>
      <c r="H10" s="60" t="s">
        <v>87</v>
      </c>
      <c r="I10" s="60" t="s">
        <v>88</v>
      </c>
      <c r="J10" s="60" t="s">
        <v>89</v>
      </c>
      <c r="K10" s="60" t="s">
        <v>90</v>
      </c>
      <c r="L10" s="130" t="s">
        <v>91</v>
      </c>
      <c r="M10" s="131" t="s">
        <v>92</v>
      </c>
      <c r="N10" s="130" t="s">
        <v>93</v>
      </c>
      <c r="O10" s="131" t="s">
        <v>94</v>
      </c>
      <c r="P10" s="131" t="s">
        <v>95</v>
      </c>
      <c r="Q10" s="61" t="s">
        <v>96</v>
      </c>
      <c r="R10" s="331">
        <v>0.1222</v>
      </c>
      <c r="S10" s="61" t="s">
        <v>97</v>
      </c>
      <c r="T10" s="61" t="s">
        <v>98</v>
      </c>
      <c r="U10" s="331">
        <v>0.1222</v>
      </c>
      <c r="V10" s="61" t="s">
        <v>99</v>
      </c>
      <c r="W10" s="62" t="s">
        <v>100</v>
      </c>
    </row>
    <row r="11" spans="2:33" ht="16" thickBot="1" x14ac:dyDescent="0.25">
      <c r="B11" s="64" t="s">
        <v>101</v>
      </c>
      <c r="C11" s="65"/>
      <c r="D11" s="101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2:33" s="133" customFormat="1" ht="13" x14ac:dyDescent="0.3">
      <c r="B12" s="54" t="s">
        <v>102</v>
      </c>
      <c r="C12" s="54"/>
      <c r="D12" s="107"/>
      <c r="E12" s="55"/>
      <c r="F12" s="55"/>
      <c r="G12" s="55"/>
      <c r="H12" s="55"/>
      <c r="I12" s="55"/>
      <c r="J12" s="55"/>
      <c r="K12" s="55"/>
      <c r="L12" s="66"/>
      <c r="M12" s="66"/>
      <c r="N12" s="66"/>
      <c r="O12" s="66"/>
      <c r="P12" s="267"/>
      <c r="Q12" s="267"/>
      <c r="R12" s="267"/>
      <c r="S12" s="267"/>
      <c r="T12" s="267"/>
      <c r="U12" s="267"/>
      <c r="V12" s="267"/>
      <c r="W12" s="267"/>
    </row>
    <row r="13" spans="2:33" s="268" customFormat="1" ht="12" customHeight="1" x14ac:dyDescent="0.25">
      <c r="B13" s="120" t="s">
        <v>103</v>
      </c>
      <c r="C13" s="120">
        <v>1044</v>
      </c>
      <c r="D13" s="449">
        <v>170</v>
      </c>
      <c r="E13" s="299">
        <v>9362000</v>
      </c>
      <c r="F13" s="315">
        <f t="shared" ref="F13:F24" si="0">(G13/E13)-1</f>
        <v>0.12219611194189284</v>
      </c>
      <c r="G13" s="299">
        <v>10506000</v>
      </c>
      <c r="H13" s="315">
        <v>0.03</v>
      </c>
      <c r="I13" s="283">
        <f>+(G13*H13)+G13</f>
        <v>10821180</v>
      </c>
      <c r="J13" s="315">
        <v>0.05</v>
      </c>
      <c r="K13" s="283">
        <f>+(G13*J13)+G13</f>
        <v>11031300</v>
      </c>
      <c r="L13" s="432">
        <v>245</v>
      </c>
      <c r="M13" s="419">
        <v>2214833354</v>
      </c>
      <c r="N13" s="432">
        <v>237</v>
      </c>
      <c r="O13" s="422">
        <v>2159930070</v>
      </c>
      <c r="P13" s="422">
        <f>+M13+O13</f>
        <v>4374763424</v>
      </c>
      <c r="Q13" s="422">
        <f>M13/(1+F13)</f>
        <v>1973659800.1283076</v>
      </c>
      <c r="R13" s="422">
        <f>($Q13*$R$10)+$Q13</f>
        <v>2214841027.7039866</v>
      </c>
      <c r="S13" s="427">
        <f>M13-R13</f>
        <v>-7673.7039866447449</v>
      </c>
      <c r="T13" s="422">
        <f>O13/(1+F13)</f>
        <v>1924734943.3980582</v>
      </c>
      <c r="U13" s="422">
        <f>($T13*$U$10)+$T13</f>
        <v>2159937553.4813008</v>
      </c>
      <c r="V13" s="422">
        <f>O13-U13</f>
        <v>-7483.4813008308411</v>
      </c>
      <c r="W13" s="422">
        <f>S13+V13</f>
        <v>-15157.185287475586</v>
      </c>
      <c r="Y13" s="269"/>
      <c r="AA13" s="269"/>
      <c r="AB13" s="270"/>
      <c r="AC13" s="270"/>
      <c r="AD13" s="270"/>
      <c r="AE13" s="270"/>
      <c r="AF13" s="270"/>
      <c r="AG13" s="269"/>
    </row>
    <row r="14" spans="2:33" s="268" customFormat="1" ht="12" customHeight="1" x14ac:dyDescent="0.25">
      <c r="B14" s="120" t="s">
        <v>104</v>
      </c>
      <c r="C14" s="120">
        <v>1044</v>
      </c>
      <c r="D14" s="449"/>
      <c r="E14" s="299">
        <v>8873000</v>
      </c>
      <c r="F14" s="315">
        <f t="shared" si="0"/>
        <v>0.12216837597204999</v>
      </c>
      <c r="G14" s="299">
        <v>9957000</v>
      </c>
      <c r="H14" s="315">
        <v>0.03</v>
      </c>
      <c r="I14" s="283">
        <f>+(G14*H14)+G14</f>
        <v>10255710</v>
      </c>
      <c r="J14" s="315">
        <v>0.05</v>
      </c>
      <c r="K14" s="283">
        <f t="shared" ref="K14:K23" si="1">+(G14*J14)+G14</f>
        <v>10454850</v>
      </c>
      <c r="L14" s="433"/>
      <c r="M14" s="421"/>
      <c r="N14" s="433"/>
      <c r="O14" s="424"/>
      <c r="P14" s="424"/>
      <c r="Q14" s="424"/>
      <c r="R14" s="424"/>
      <c r="S14" s="424"/>
      <c r="T14" s="424"/>
      <c r="U14" s="424"/>
      <c r="V14" s="424"/>
      <c r="W14" s="424"/>
      <c r="Y14" s="269"/>
      <c r="AA14" s="269"/>
      <c r="AB14" s="270"/>
      <c r="AC14" s="270"/>
      <c r="AD14" s="270"/>
      <c r="AE14" s="270"/>
      <c r="AF14" s="270"/>
      <c r="AG14" s="269"/>
    </row>
    <row r="15" spans="2:33" s="268" customFormat="1" ht="12" customHeight="1" x14ac:dyDescent="0.25">
      <c r="B15" s="120" t="s">
        <v>105</v>
      </c>
      <c r="C15" s="120">
        <v>8114</v>
      </c>
      <c r="D15" s="448">
        <v>175</v>
      </c>
      <c r="E15" s="299">
        <v>9362000</v>
      </c>
      <c r="F15" s="315">
        <f t="shared" si="0"/>
        <v>0.12219611194189284</v>
      </c>
      <c r="G15" s="299">
        <v>10506000</v>
      </c>
      <c r="H15" s="315">
        <v>0.03</v>
      </c>
      <c r="I15" s="283">
        <f>+(G15*H15)+G15</f>
        <v>10821180</v>
      </c>
      <c r="J15" s="315">
        <v>0.05</v>
      </c>
      <c r="K15" s="283">
        <f t="shared" si="1"/>
        <v>11031300</v>
      </c>
      <c r="L15" s="432">
        <v>473</v>
      </c>
      <c r="M15" s="419">
        <v>4206469274</v>
      </c>
      <c r="N15" s="432">
        <v>452</v>
      </c>
      <c r="O15" s="422">
        <v>3999261158</v>
      </c>
      <c r="P15" s="422">
        <f>+M15+O15</f>
        <v>8205730432</v>
      </c>
      <c r="Q15" s="422">
        <f>M15/(1+F15)</f>
        <v>3748426170.1111741</v>
      </c>
      <c r="R15" s="422">
        <f>($Q15*$R$10)+$Q15</f>
        <v>4206483848.0987597</v>
      </c>
      <c r="S15" s="427">
        <f>M15-R15</f>
        <v>-14574.098759651184</v>
      </c>
      <c r="T15" s="422">
        <f>O15/(1+F15)</f>
        <v>3563780978.6023221</v>
      </c>
      <c r="U15" s="422">
        <f>($T15*$U$10)+$T15</f>
        <v>3999275014.1875257</v>
      </c>
      <c r="V15" s="422">
        <f t="shared" ref="V15:V23" si="2">O15-U15</f>
        <v>-13856.187525749207</v>
      </c>
      <c r="W15" s="422">
        <f>S15+V15</f>
        <v>-28430.286285400391</v>
      </c>
      <c r="Y15" s="269"/>
      <c r="AA15" s="269"/>
      <c r="AB15" s="270"/>
      <c r="AC15" s="270"/>
      <c r="AD15" s="270"/>
      <c r="AE15" s="270"/>
      <c r="AF15" s="270"/>
      <c r="AG15" s="269"/>
    </row>
    <row r="16" spans="2:33" s="268" customFormat="1" ht="12" customHeight="1" x14ac:dyDescent="0.25">
      <c r="B16" s="120" t="s">
        <v>106</v>
      </c>
      <c r="C16" s="120">
        <v>8114</v>
      </c>
      <c r="D16" s="448"/>
      <c r="E16" s="299">
        <v>8958000</v>
      </c>
      <c r="F16" s="315">
        <f t="shared" si="0"/>
        <v>0.1221254744362581</v>
      </c>
      <c r="G16" s="299">
        <v>10052000</v>
      </c>
      <c r="H16" s="315">
        <v>0.03</v>
      </c>
      <c r="I16" s="283">
        <f t="shared" ref="I16:I23" si="3">+(G16*H16)+G16</f>
        <v>10353560</v>
      </c>
      <c r="J16" s="315">
        <v>0.05</v>
      </c>
      <c r="K16" s="283">
        <f t="shared" si="1"/>
        <v>10554600</v>
      </c>
      <c r="L16" s="433"/>
      <c r="M16" s="421"/>
      <c r="N16" s="433"/>
      <c r="O16" s="424"/>
      <c r="P16" s="424"/>
      <c r="Q16" s="424"/>
      <c r="R16" s="424"/>
      <c r="S16" s="424"/>
      <c r="T16" s="424"/>
      <c r="U16" s="424"/>
      <c r="V16" s="424"/>
      <c r="W16" s="424"/>
      <c r="Y16" s="269"/>
      <c r="AA16" s="269"/>
      <c r="AB16" s="270"/>
      <c r="AC16" s="270"/>
      <c r="AD16" s="270"/>
      <c r="AE16" s="270"/>
      <c r="AF16" s="270"/>
      <c r="AG16" s="269"/>
    </row>
    <row r="17" spans="2:33" s="268" customFormat="1" ht="12" customHeight="1" x14ac:dyDescent="0.25">
      <c r="B17" s="120" t="s">
        <v>107</v>
      </c>
      <c r="C17" s="120">
        <v>1043</v>
      </c>
      <c r="D17" s="449">
        <v>170</v>
      </c>
      <c r="E17" s="299">
        <v>9362000</v>
      </c>
      <c r="F17" s="315">
        <f t="shared" si="0"/>
        <v>0.12219611194189284</v>
      </c>
      <c r="G17" s="299">
        <v>10506000</v>
      </c>
      <c r="H17" s="315">
        <v>0.03</v>
      </c>
      <c r="I17" s="283">
        <f t="shared" si="3"/>
        <v>10821180</v>
      </c>
      <c r="J17" s="315">
        <v>0.05</v>
      </c>
      <c r="K17" s="283">
        <f t="shared" si="1"/>
        <v>11031300</v>
      </c>
      <c r="L17" s="432">
        <v>102</v>
      </c>
      <c r="M17" s="419">
        <v>846243000</v>
      </c>
      <c r="N17" s="432">
        <v>96</v>
      </c>
      <c r="O17" s="422">
        <v>774073000</v>
      </c>
      <c r="P17" s="422">
        <f>+M17+O17</f>
        <v>1620316000</v>
      </c>
      <c r="Q17" s="422">
        <f>M17/(1+F17)</f>
        <v>754095466.01941741</v>
      </c>
      <c r="R17" s="422">
        <f>($Q17*$R$10)+$Q17</f>
        <v>846245931.96699023</v>
      </c>
      <c r="S17" s="427">
        <f>M17-R17</f>
        <v>-2931.9669902324677</v>
      </c>
      <c r="T17" s="422">
        <f>O17/(1+F17)</f>
        <v>689784068.72263467</v>
      </c>
      <c r="U17" s="422">
        <f t="shared" ref="U17:U24" si="4">($T17*$U$10)+$T17</f>
        <v>774075681.92054057</v>
      </c>
      <c r="V17" s="422">
        <f t="shared" si="2"/>
        <v>-2681.9205405712128</v>
      </c>
      <c r="W17" s="422">
        <f t="shared" ref="W17:W23" si="5">S17+V17</f>
        <v>-5613.8875308036804</v>
      </c>
      <c r="Y17" s="269"/>
      <c r="AA17" s="269"/>
      <c r="AB17" s="270"/>
      <c r="AC17" s="270"/>
      <c r="AD17" s="270"/>
      <c r="AE17" s="270"/>
      <c r="AF17" s="270"/>
      <c r="AG17" s="269"/>
    </row>
    <row r="18" spans="2:33" s="268" customFormat="1" ht="12" customHeight="1" x14ac:dyDescent="0.25">
      <c r="B18" s="120" t="s">
        <v>108</v>
      </c>
      <c r="C18" s="120">
        <v>1043</v>
      </c>
      <c r="D18" s="449"/>
      <c r="E18" s="299">
        <v>8873000</v>
      </c>
      <c r="F18" s="315">
        <f t="shared" si="0"/>
        <v>0.12216837597204999</v>
      </c>
      <c r="G18" s="299">
        <v>9957000</v>
      </c>
      <c r="H18" s="315">
        <v>0.03</v>
      </c>
      <c r="I18" s="283">
        <f t="shared" si="3"/>
        <v>10255710</v>
      </c>
      <c r="J18" s="315">
        <v>0.05</v>
      </c>
      <c r="K18" s="283">
        <f t="shared" si="1"/>
        <v>10454850</v>
      </c>
      <c r="L18" s="433"/>
      <c r="M18" s="421"/>
      <c r="N18" s="433"/>
      <c r="O18" s="424"/>
      <c r="P18" s="424"/>
      <c r="Q18" s="424"/>
      <c r="R18" s="424"/>
      <c r="S18" s="424"/>
      <c r="T18" s="424"/>
      <c r="U18" s="424"/>
      <c r="V18" s="424"/>
      <c r="W18" s="424"/>
      <c r="Y18" s="269"/>
      <c r="AA18" s="269"/>
      <c r="AB18" s="270"/>
      <c r="AC18" s="270"/>
      <c r="AD18" s="270"/>
      <c r="AE18" s="270"/>
      <c r="AF18" s="270"/>
      <c r="AG18" s="269"/>
    </row>
    <row r="19" spans="2:33" s="268" customFormat="1" ht="12" customHeight="1" x14ac:dyDescent="0.25">
      <c r="B19" s="120" t="s">
        <v>109</v>
      </c>
      <c r="C19" s="120">
        <v>1042</v>
      </c>
      <c r="D19" s="448">
        <v>170</v>
      </c>
      <c r="E19" s="299">
        <v>9362000</v>
      </c>
      <c r="F19" s="315">
        <f t="shared" si="0"/>
        <v>0.12219611194189284</v>
      </c>
      <c r="G19" s="299">
        <v>10506000</v>
      </c>
      <c r="H19" s="315">
        <v>0.03</v>
      </c>
      <c r="I19" s="283">
        <f t="shared" si="3"/>
        <v>10821180</v>
      </c>
      <c r="J19" s="315">
        <v>0.05</v>
      </c>
      <c r="K19" s="283">
        <f t="shared" si="1"/>
        <v>11031300</v>
      </c>
      <c r="L19" s="432">
        <v>248</v>
      </c>
      <c r="M19" s="419">
        <v>2056712695</v>
      </c>
      <c r="N19" s="432">
        <v>263</v>
      </c>
      <c r="O19" s="422">
        <v>2223946839</v>
      </c>
      <c r="P19" s="422">
        <f>+M19+O19</f>
        <v>4280659534</v>
      </c>
      <c r="Q19" s="422">
        <f>M19/(1+F19)</f>
        <v>1832756924.6706643</v>
      </c>
      <c r="R19" s="422">
        <f>($Q19*$R$10)+$Q19</f>
        <v>2056719820.8654194</v>
      </c>
      <c r="S19" s="422">
        <f t="shared" ref="S19:S23" si="6">M19-R19</f>
        <v>-7125.8654193878174</v>
      </c>
      <c r="T19" s="422">
        <f>O19/(1+F19)</f>
        <v>1981780916.3066819</v>
      </c>
      <c r="U19" s="422">
        <f t="shared" si="4"/>
        <v>2223954544.2793584</v>
      </c>
      <c r="V19" s="422">
        <f t="shared" si="2"/>
        <v>-7705.2793583869934</v>
      </c>
      <c r="W19" s="422">
        <f t="shared" si="5"/>
        <v>-14831.144777774811</v>
      </c>
      <c r="Y19" s="269"/>
      <c r="AA19" s="269"/>
      <c r="AB19" s="270"/>
      <c r="AC19" s="270"/>
      <c r="AD19" s="270"/>
      <c r="AE19" s="270"/>
      <c r="AF19" s="270"/>
      <c r="AG19" s="269"/>
    </row>
    <row r="20" spans="2:33" s="268" customFormat="1" ht="13.5" customHeight="1" x14ac:dyDescent="0.25">
      <c r="B20" s="120" t="s">
        <v>110</v>
      </c>
      <c r="C20" s="120">
        <v>1042</v>
      </c>
      <c r="D20" s="448"/>
      <c r="E20" s="299">
        <v>8873000</v>
      </c>
      <c r="F20" s="315">
        <f t="shared" si="0"/>
        <v>0.12216837597204999</v>
      </c>
      <c r="G20" s="299">
        <v>9957000</v>
      </c>
      <c r="H20" s="315">
        <v>0.03</v>
      </c>
      <c r="I20" s="283">
        <f t="shared" si="3"/>
        <v>10255710</v>
      </c>
      <c r="J20" s="315">
        <v>0.05</v>
      </c>
      <c r="K20" s="283">
        <f t="shared" si="1"/>
        <v>10454850</v>
      </c>
      <c r="L20" s="433"/>
      <c r="M20" s="421"/>
      <c r="N20" s="433"/>
      <c r="O20" s="424"/>
      <c r="P20" s="424"/>
      <c r="Q20" s="424"/>
      <c r="R20" s="424"/>
      <c r="S20" s="424"/>
      <c r="T20" s="424"/>
      <c r="U20" s="424"/>
      <c r="V20" s="424"/>
      <c r="W20" s="424"/>
      <c r="Y20" s="269"/>
      <c r="AA20" s="269"/>
      <c r="AB20" s="270"/>
      <c r="AC20" s="270"/>
      <c r="AD20" s="270"/>
      <c r="AE20" s="270"/>
      <c r="AF20" s="270"/>
      <c r="AG20" s="269"/>
    </row>
    <row r="21" spans="2:33" s="268" customFormat="1" ht="13.5" customHeight="1" x14ac:dyDescent="0.25">
      <c r="B21" s="120" t="s">
        <v>111</v>
      </c>
      <c r="C21" s="120">
        <v>106932</v>
      </c>
      <c r="D21" s="121">
        <v>148</v>
      </c>
      <c r="E21" s="299">
        <v>9362000</v>
      </c>
      <c r="F21" s="315">
        <f t="shared" si="0"/>
        <v>0.12219611194189284</v>
      </c>
      <c r="G21" s="299">
        <v>10506000</v>
      </c>
      <c r="H21" s="315">
        <v>0.03</v>
      </c>
      <c r="I21" s="283">
        <f t="shared" si="3"/>
        <v>10821180</v>
      </c>
      <c r="J21" s="315">
        <v>0.05</v>
      </c>
      <c r="K21" s="283">
        <f t="shared" si="1"/>
        <v>11031300</v>
      </c>
      <c r="L21" s="370">
        <v>100</v>
      </c>
      <c r="M21" s="299">
        <v>885771288</v>
      </c>
      <c r="N21" s="370">
        <v>101</v>
      </c>
      <c r="O21" s="299">
        <v>898945458</v>
      </c>
      <c r="P21" s="261">
        <f t="shared" ref="P21" si="7">+M21+O21</f>
        <v>1784716746</v>
      </c>
      <c r="Q21" s="261">
        <f>M21/(1+F21)</f>
        <v>789319512.49343228</v>
      </c>
      <c r="R21" s="261">
        <f>($Q21*$R$10)+$Q21</f>
        <v>885774356.92012978</v>
      </c>
      <c r="S21" s="261">
        <f t="shared" ref="S21" si="8">M21-R21</f>
        <v>-3068.920129776001</v>
      </c>
      <c r="T21" s="261">
        <f>O21/(1+F21)</f>
        <v>801059145.04054821</v>
      </c>
      <c r="U21" s="261">
        <f>($T21*$U$10)+$T21</f>
        <v>898948572.56450319</v>
      </c>
      <c r="V21" s="261">
        <f t="shared" ref="V21" si="9">O21-U21</f>
        <v>-3114.5645031929016</v>
      </c>
      <c r="W21" s="261">
        <f t="shared" ref="W21" si="10">S21+V21</f>
        <v>-6183.4846329689026</v>
      </c>
      <c r="Y21" s="269"/>
      <c r="AA21" s="269"/>
      <c r="AB21" s="270"/>
      <c r="AC21" s="270"/>
      <c r="AD21" s="270"/>
      <c r="AE21" s="270"/>
      <c r="AF21" s="270"/>
      <c r="AG21" s="269"/>
    </row>
    <row r="22" spans="2:33" s="268" customFormat="1" ht="12" customHeight="1" x14ac:dyDescent="0.25">
      <c r="B22" s="120" t="s">
        <v>112</v>
      </c>
      <c r="C22" s="120">
        <v>53052</v>
      </c>
      <c r="D22" s="121">
        <v>144</v>
      </c>
      <c r="E22" s="299">
        <v>5568000</v>
      </c>
      <c r="F22" s="315">
        <f t="shared" si="0"/>
        <v>0.12212643678160928</v>
      </c>
      <c r="G22" s="299">
        <v>6248000</v>
      </c>
      <c r="H22" s="315">
        <v>0.03</v>
      </c>
      <c r="I22" s="283">
        <f t="shared" si="3"/>
        <v>6435440</v>
      </c>
      <c r="J22" s="315">
        <v>0.05</v>
      </c>
      <c r="K22" s="283">
        <f t="shared" si="1"/>
        <v>6560400</v>
      </c>
      <c r="L22" s="370">
        <v>29</v>
      </c>
      <c r="M22" s="299">
        <v>117612632</v>
      </c>
      <c r="N22" s="370">
        <v>24</v>
      </c>
      <c r="O22" s="299">
        <v>106233932</v>
      </c>
      <c r="P22" s="261">
        <f t="shared" ref="P22" si="11">+M22+O22</f>
        <v>223846564</v>
      </c>
      <c r="Q22" s="261">
        <f>M22/(1+F22)</f>
        <v>104812281.5262484</v>
      </c>
      <c r="R22" s="261">
        <f t="shared" ref="R22:R24" si="12">($Q22*$R$10)+$Q22</f>
        <v>117620342.32875594</v>
      </c>
      <c r="S22" s="261">
        <f t="shared" si="6"/>
        <v>-7710.3287559449673</v>
      </c>
      <c r="T22" s="261">
        <f>O22/(1+F22)</f>
        <v>94671980.373879641</v>
      </c>
      <c r="U22" s="261">
        <f t="shared" si="4"/>
        <v>106240896.37556773</v>
      </c>
      <c r="V22" s="261">
        <f t="shared" si="2"/>
        <v>-6964.3755677342415</v>
      </c>
      <c r="W22" s="261">
        <f t="shared" si="5"/>
        <v>-14674.704323679209</v>
      </c>
      <c r="Y22" s="269"/>
      <c r="AA22" s="269"/>
      <c r="AB22" s="270"/>
      <c r="AC22" s="270"/>
      <c r="AD22" s="270"/>
      <c r="AE22" s="270"/>
      <c r="AF22" s="270"/>
      <c r="AG22" s="269"/>
    </row>
    <row r="23" spans="2:33" s="268" customFormat="1" ht="12" customHeight="1" x14ac:dyDescent="0.25">
      <c r="B23" s="120" t="s">
        <v>113</v>
      </c>
      <c r="C23" s="120">
        <v>54562</v>
      </c>
      <c r="D23" s="121">
        <v>170</v>
      </c>
      <c r="E23" s="299">
        <v>8008000</v>
      </c>
      <c r="F23" s="315">
        <f t="shared" si="0"/>
        <v>0.12212787212787202</v>
      </c>
      <c r="G23" s="299">
        <v>8986000</v>
      </c>
      <c r="H23" s="315">
        <v>0.03</v>
      </c>
      <c r="I23" s="283">
        <f t="shared" si="3"/>
        <v>9255580</v>
      </c>
      <c r="J23" s="315">
        <v>0.05</v>
      </c>
      <c r="K23" s="283">
        <f t="shared" si="1"/>
        <v>9435300</v>
      </c>
      <c r="L23" s="284">
        <v>141</v>
      </c>
      <c r="M23" s="299">
        <v>1020610800</v>
      </c>
      <c r="N23" s="370">
        <v>139</v>
      </c>
      <c r="O23" s="261">
        <v>1027100300</v>
      </c>
      <c r="P23" s="261">
        <f>+M23+O23</f>
        <v>2047711100</v>
      </c>
      <c r="Q23" s="261">
        <f>M23/(1+F23)</f>
        <v>909531636.59025156</v>
      </c>
      <c r="R23" s="261">
        <f t="shared" si="12"/>
        <v>1020676402.5815803</v>
      </c>
      <c r="S23" s="261">
        <f t="shared" si="6"/>
        <v>-65602.581580281258</v>
      </c>
      <c r="T23" s="261">
        <f>O23/(1+F23)</f>
        <v>915314845.58201659</v>
      </c>
      <c r="U23" s="261">
        <f t="shared" si="4"/>
        <v>1027166319.712139</v>
      </c>
      <c r="V23" s="261">
        <f t="shared" si="2"/>
        <v>-66019.712139010429</v>
      </c>
      <c r="W23" s="261">
        <f t="shared" si="5"/>
        <v>-131622.29371929169</v>
      </c>
      <c r="Y23" s="269"/>
      <c r="AA23" s="269"/>
      <c r="AB23" s="270"/>
      <c r="AC23" s="270"/>
      <c r="AD23" s="270"/>
      <c r="AE23" s="270"/>
      <c r="AF23" s="270"/>
      <c r="AG23" s="269"/>
    </row>
    <row r="24" spans="2:33" s="268" customFormat="1" ht="12" customHeight="1" x14ac:dyDescent="0.25">
      <c r="B24" s="120" t="s">
        <v>114</v>
      </c>
      <c r="C24" s="120">
        <v>108767</v>
      </c>
      <c r="D24" s="121">
        <v>149</v>
      </c>
      <c r="E24" s="299">
        <v>9756000</v>
      </c>
      <c r="F24" s="315">
        <f t="shared" si="0"/>
        <v>0.12218122181221802</v>
      </c>
      <c r="G24" s="299">
        <v>10948000</v>
      </c>
      <c r="H24" s="315">
        <v>0.03</v>
      </c>
      <c r="I24" s="283">
        <f t="shared" ref="I24" si="13">+(G24*H24)+G24</f>
        <v>11276440</v>
      </c>
      <c r="J24" s="315">
        <v>0.05</v>
      </c>
      <c r="K24" s="283">
        <f t="shared" ref="K24" si="14">+(G24*J24)+G24</f>
        <v>11495400</v>
      </c>
      <c r="L24" s="284">
        <v>136</v>
      </c>
      <c r="M24" s="299">
        <v>1208231848</v>
      </c>
      <c r="N24" s="370">
        <v>161</v>
      </c>
      <c r="O24" s="299">
        <v>1481931848</v>
      </c>
      <c r="P24" s="261">
        <f>+M24+O24</f>
        <v>2690163696</v>
      </c>
      <c r="Q24" s="261">
        <f>M24/(1+F24)</f>
        <v>1076681577.3737669</v>
      </c>
      <c r="R24" s="261">
        <f t="shared" si="12"/>
        <v>1208252066.1288412</v>
      </c>
      <c r="S24" s="261">
        <f>M24-R24</f>
        <v>-20218.128841161728</v>
      </c>
      <c r="T24" s="261">
        <f>O24/(1+F24)</f>
        <v>1320581577.3737669</v>
      </c>
      <c r="U24" s="261">
        <f t="shared" si="4"/>
        <v>1481956646.1288412</v>
      </c>
      <c r="V24" s="261">
        <f t="shared" ref="V24" si="15">O24-U24</f>
        <v>-24798.128841161728</v>
      </c>
      <c r="W24" s="261">
        <f>S24+V24</f>
        <v>-45016.257682323456</v>
      </c>
      <c r="Y24" s="269"/>
      <c r="AA24" s="269"/>
      <c r="AB24" s="270"/>
      <c r="AC24" s="270"/>
      <c r="AD24" s="270"/>
      <c r="AE24" s="270"/>
      <c r="AF24" s="270"/>
      <c r="AG24" s="269"/>
    </row>
    <row r="25" spans="2:33" s="133" customFormat="1" ht="13" x14ac:dyDescent="0.3">
      <c r="B25" s="285" t="s">
        <v>115</v>
      </c>
      <c r="C25" s="285"/>
      <c r="D25" s="286"/>
      <c r="E25" s="55"/>
      <c r="F25" s="315"/>
      <c r="G25" s="55"/>
      <c r="H25" s="271"/>
      <c r="I25" s="271"/>
      <c r="J25" s="271"/>
      <c r="K25" s="287"/>
      <c r="L25" s="141"/>
      <c r="M25" s="288"/>
      <c r="N25" s="271"/>
      <c r="O25" s="271"/>
      <c r="P25" s="313"/>
      <c r="Q25" s="313"/>
      <c r="R25" s="313"/>
      <c r="S25" s="313"/>
      <c r="T25" s="313"/>
      <c r="U25" s="313"/>
      <c r="V25" s="313"/>
      <c r="W25" s="313"/>
      <c r="Y25" s="272"/>
      <c r="AA25" s="272"/>
      <c r="AB25" s="273"/>
      <c r="AC25" s="273"/>
      <c r="AD25" s="273"/>
      <c r="AE25" s="273"/>
      <c r="AF25" s="273"/>
      <c r="AG25" s="272"/>
    </row>
    <row r="26" spans="2:33" s="268" customFormat="1" ht="11.5" x14ac:dyDescent="0.25">
      <c r="B26" s="120" t="s">
        <v>116</v>
      </c>
      <c r="C26" s="120">
        <v>1041</v>
      </c>
      <c r="D26" s="449">
        <v>162</v>
      </c>
      <c r="E26" s="299">
        <v>6660000</v>
      </c>
      <c r="F26" s="315">
        <f t="shared" ref="F26:F43" si="16">(G26/E26)-1</f>
        <v>0.12207207207207205</v>
      </c>
      <c r="G26" s="299">
        <v>7473000</v>
      </c>
      <c r="H26" s="315">
        <v>0.03</v>
      </c>
      <c r="I26" s="283">
        <f t="shared" ref="I26:I43" si="17">+(G26*H26)+G26</f>
        <v>7697190</v>
      </c>
      <c r="J26" s="315">
        <v>0.05</v>
      </c>
      <c r="K26" s="283">
        <f t="shared" ref="K26:K43" si="18">+(G26*J26)+G26</f>
        <v>7846650</v>
      </c>
      <c r="L26" s="432">
        <v>7</v>
      </c>
      <c r="M26" s="419">
        <v>17187900</v>
      </c>
      <c r="N26" s="432">
        <v>2</v>
      </c>
      <c r="O26" s="419">
        <v>5231100</v>
      </c>
      <c r="P26" s="422">
        <f>+M26+O26</f>
        <v>22419000</v>
      </c>
      <c r="Q26" s="422">
        <f>M26/(1+F26)</f>
        <v>15318000</v>
      </c>
      <c r="R26" s="422">
        <f t="shared" ref="R26:R39" si="19">($Q26*$R$10)+$Q26</f>
        <v>17189859.600000001</v>
      </c>
      <c r="S26" s="422">
        <f t="shared" ref="S26:S36" si="20">M26-R26</f>
        <v>-1959.6000000014901</v>
      </c>
      <c r="T26" s="422">
        <f>O26/(1+F26)</f>
        <v>4662000</v>
      </c>
      <c r="U26" s="422">
        <f t="shared" ref="U26:U39" si="21">($T26*$U$10)+$T26</f>
        <v>5231696.4000000004</v>
      </c>
      <c r="V26" s="422">
        <f t="shared" ref="V26:V36" si="22">O26-U26</f>
        <v>-596.40000000037253</v>
      </c>
      <c r="W26" s="422">
        <f t="shared" ref="W26:W39" si="23">S26+V26</f>
        <v>-2556.0000000018626</v>
      </c>
      <c r="Y26" s="269"/>
      <c r="AA26" s="269"/>
      <c r="AB26" s="270"/>
      <c r="AC26" s="270"/>
      <c r="AD26" s="270"/>
      <c r="AE26" s="270"/>
      <c r="AF26" s="270"/>
      <c r="AG26" s="269"/>
    </row>
    <row r="27" spans="2:33" s="268" customFormat="1" ht="11.5" x14ac:dyDescent="0.25">
      <c r="B27" s="120" t="s">
        <v>117</v>
      </c>
      <c r="C27" s="120">
        <v>1041</v>
      </c>
      <c r="D27" s="449"/>
      <c r="E27" s="299">
        <v>5151000</v>
      </c>
      <c r="F27" s="315">
        <f t="shared" si="16"/>
        <v>0.12211221122112215</v>
      </c>
      <c r="G27" s="299">
        <v>5780000</v>
      </c>
      <c r="H27" s="315">
        <v>0.03</v>
      </c>
      <c r="I27" s="283">
        <f t="shared" si="17"/>
        <v>5953400</v>
      </c>
      <c r="J27" s="315">
        <v>0.05</v>
      </c>
      <c r="K27" s="283">
        <f t="shared" si="18"/>
        <v>6069000</v>
      </c>
      <c r="L27" s="433"/>
      <c r="M27" s="421"/>
      <c r="N27" s="433"/>
      <c r="O27" s="421"/>
      <c r="P27" s="424"/>
      <c r="Q27" s="424"/>
      <c r="R27" s="424"/>
      <c r="S27" s="424"/>
      <c r="T27" s="424"/>
      <c r="U27" s="424"/>
      <c r="V27" s="424"/>
      <c r="W27" s="424"/>
      <c r="Y27" s="269"/>
      <c r="AA27" s="269"/>
      <c r="AB27" s="270"/>
      <c r="AC27" s="270"/>
      <c r="AD27" s="270"/>
      <c r="AE27" s="270"/>
      <c r="AF27" s="270"/>
      <c r="AG27" s="269"/>
    </row>
    <row r="28" spans="2:33" s="268" customFormat="1" ht="11.5" x14ac:dyDescent="0.25">
      <c r="B28" s="120" t="s">
        <v>118</v>
      </c>
      <c r="C28" s="120">
        <v>1041</v>
      </c>
      <c r="D28" s="449">
        <v>160</v>
      </c>
      <c r="E28" s="299">
        <v>6660000</v>
      </c>
      <c r="F28" s="315">
        <f t="shared" si="16"/>
        <v>0.12207207207207205</v>
      </c>
      <c r="G28" s="299">
        <v>7473000</v>
      </c>
      <c r="H28" s="315">
        <v>0.03</v>
      </c>
      <c r="I28" s="283">
        <f t="shared" si="17"/>
        <v>7697190</v>
      </c>
      <c r="J28" s="315">
        <v>0.05</v>
      </c>
      <c r="K28" s="283">
        <f t="shared" si="18"/>
        <v>7846650</v>
      </c>
      <c r="L28" s="432">
        <v>43</v>
      </c>
      <c r="M28" s="419">
        <v>214693710</v>
      </c>
      <c r="N28" s="432">
        <v>36</v>
      </c>
      <c r="O28" s="419">
        <v>184626070</v>
      </c>
      <c r="P28" s="422">
        <f>+M28+O28</f>
        <v>399319780</v>
      </c>
      <c r="Q28" s="422">
        <f>M28/(1+F28)</f>
        <v>191336827.05740666</v>
      </c>
      <c r="R28" s="422">
        <f t="shared" si="19"/>
        <v>214718187.32382175</v>
      </c>
      <c r="S28" s="422">
        <f t="shared" si="20"/>
        <v>-24477.323821753263</v>
      </c>
      <c r="T28" s="422">
        <f>O28/(1+F28)</f>
        <v>164540295.2228021</v>
      </c>
      <c r="U28" s="422">
        <f t="shared" si="21"/>
        <v>184647119.29902852</v>
      </c>
      <c r="V28" s="422">
        <f t="shared" si="22"/>
        <v>-21049.299028515816</v>
      </c>
      <c r="W28" s="422">
        <f t="shared" si="23"/>
        <v>-45526.622850269079</v>
      </c>
      <c r="Y28" s="269"/>
      <c r="AA28" s="269"/>
      <c r="AB28" s="270"/>
      <c r="AC28" s="270"/>
      <c r="AD28" s="270"/>
      <c r="AE28" s="270"/>
      <c r="AF28" s="270"/>
      <c r="AG28" s="269"/>
    </row>
    <row r="29" spans="2:33" s="268" customFormat="1" ht="11.5" x14ac:dyDescent="0.25">
      <c r="B29" s="120" t="s">
        <v>119</v>
      </c>
      <c r="C29" s="120">
        <v>1041</v>
      </c>
      <c r="D29" s="449"/>
      <c r="E29" s="299">
        <v>5373000</v>
      </c>
      <c r="F29" s="315">
        <f t="shared" si="16"/>
        <v>0.12209194118741862</v>
      </c>
      <c r="G29" s="299">
        <v>6029000</v>
      </c>
      <c r="H29" s="315">
        <v>0.03</v>
      </c>
      <c r="I29" s="283">
        <f t="shared" si="17"/>
        <v>6209870</v>
      </c>
      <c r="J29" s="315">
        <v>0.05</v>
      </c>
      <c r="K29" s="283">
        <f t="shared" si="18"/>
        <v>6330450</v>
      </c>
      <c r="L29" s="433"/>
      <c r="M29" s="421"/>
      <c r="N29" s="433"/>
      <c r="O29" s="421"/>
      <c r="P29" s="424"/>
      <c r="Q29" s="424"/>
      <c r="R29" s="424"/>
      <c r="S29" s="424"/>
      <c r="T29" s="424"/>
      <c r="U29" s="424"/>
      <c r="V29" s="424"/>
      <c r="W29" s="424"/>
      <c r="Y29" s="269"/>
      <c r="AA29" s="269"/>
      <c r="AB29" s="270"/>
      <c r="AC29" s="270"/>
      <c r="AD29" s="270"/>
      <c r="AE29" s="270"/>
      <c r="AF29" s="270"/>
      <c r="AG29" s="269"/>
    </row>
    <row r="30" spans="2:33" s="268" customFormat="1" ht="11.5" x14ac:dyDescent="0.25">
      <c r="B30" s="120" t="s">
        <v>120</v>
      </c>
      <c r="C30" s="120">
        <v>1040</v>
      </c>
      <c r="D30" s="449">
        <v>144</v>
      </c>
      <c r="E30" s="299">
        <v>9554000</v>
      </c>
      <c r="F30" s="315">
        <f t="shared" si="16"/>
        <v>0.1221477915009419</v>
      </c>
      <c r="G30" s="299">
        <v>10721000</v>
      </c>
      <c r="H30" s="315">
        <v>0.03</v>
      </c>
      <c r="I30" s="283">
        <f t="shared" si="17"/>
        <v>11042630</v>
      </c>
      <c r="J30" s="315">
        <v>0.05</v>
      </c>
      <c r="K30" s="283">
        <f t="shared" si="18"/>
        <v>11257050</v>
      </c>
      <c r="L30" s="432">
        <v>406</v>
      </c>
      <c r="M30" s="419">
        <v>3725346700</v>
      </c>
      <c r="N30" s="432">
        <v>363</v>
      </c>
      <c r="O30" s="419">
        <v>3372079581</v>
      </c>
      <c r="P30" s="422">
        <f>+M30+O30</f>
        <v>7097426281</v>
      </c>
      <c r="Q30" s="422">
        <f>M30/(1+F30)</f>
        <v>3319836057.4386721</v>
      </c>
      <c r="R30" s="422">
        <f t="shared" si="19"/>
        <v>3725520023.6576777</v>
      </c>
      <c r="S30" s="422">
        <f t="shared" si="20"/>
        <v>-173323.65767765045</v>
      </c>
      <c r="T30" s="422">
        <f>O30/(1+F30)</f>
        <v>3005022695.3524861</v>
      </c>
      <c r="U30" s="422">
        <f t="shared" si="21"/>
        <v>3372236468.7245598</v>
      </c>
      <c r="V30" s="422">
        <f t="shared" si="22"/>
        <v>-156887.72455978394</v>
      </c>
      <c r="W30" s="422">
        <f t="shared" si="23"/>
        <v>-330211.38223743439</v>
      </c>
      <c r="Y30" s="269"/>
      <c r="AA30" s="269"/>
      <c r="AB30" s="270"/>
      <c r="AC30" s="270"/>
      <c r="AD30" s="270"/>
      <c r="AE30" s="270"/>
      <c r="AF30" s="270"/>
      <c r="AG30" s="269"/>
    </row>
    <row r="31" spans="2:33" s="268" customFormat="1" ht="11.5" x14ac:dyDescent="0.25">
      <c r="B31" s="120" t="s">
        <v>121</v>
      </c>
      <c r="C31" s="120">
        <v>1040</v>
      </c>
      <c r="D31" s="449"/>
      <c r="E31" s="299">
        <v>9135000</v>
      </c>
      <c r="F31" s="315">
        <f t="shared" si="16"/>
        <v>0.12216748768472896</v>
      </c>
      <c r="G31" s="299">
        <v>10251000</v>
      </c>
      <c r="H31" s="315">
        <v>0.03</v>
      </c>
      <c r="I31" s="283">
        <f t="shared" si="17"/>
        <v>10558530</v>
      </c>
      <c r="J31" s="315">
        <v>0.05</v>
      </c>
      <c r="K31" s="283">
        <f t="shared" si="18"/>
        <v>10763550</v>
      </c>
      <c r="L31" s="434"/>
      <c r="M31" s="420"/>
      <c r="N31" s="434"/>
      <c r="O31" s="420"/>
      <c r="P31" s="423"/>
      <c r="Q31" s="423"/>
      <c r="R31" s="423"/>
      <c r="S31" s="423"/>
      <c r="T31" s="423"/>
      <c r="U31" s="423"/>
      <c r="V31" s="423"/>
      <c r="W31" s="423"/>
      <c r="Y31" s="269"/>
      <c r="AA31" s="269"/>
      <c r="AB31" s="270"/>
      <c r="AC31" s="270"/>
      <c r="AD31" s="270"/>
      <c r="AE31" s="270"/>
      <c r="AF31" s="270"/>
      <c r="AG31" s="269"/>
    </row>
    <row r="32" spans="2:33" s="268" customFormat="1" ht="11.5" x14ac:dyDescent="0.25">
      <c r="B32" s="120" t="s">
        <v>122</v>
      </c>
      <c r="C32" s="120">
        <v>1040</v>
      </c>
      <c r="D32" s="449"/>
      <c r="E32" s="299">
        <v>8705000</v>
      </c>
      <c r="F32" s="315">
        <f t="shared" si="16"/>
        <v>0.1221137277426767</v>
      </c>
      <c r="G32" s="299">
        <v>9768000</v>
      </c>
      <c r="H32" s="315">
        <v>0.03</v>
      </c>
      <c r="I32" s="283">
        <f t="shared" si="17"/>
        <v>10061040</v>
      </c>
      <c r="J32" s="315">
        <v>0.05</v>
      </c>
      <c r="K32" s="283">
        <f t="shared" si="18"/>
        <v>10256400</v>
      </c>
      <c r="L32" s="433"/>
      <c r="M32" s="421"/>
      <c r="N32" s="433"/>
      <c r="O32" s="421"/>
      <c r="P32" s="424"/>
      <c r="Q32" s="424"/>
      <c r="R32" s="424"/>
      <c r="S32" s="424"/>
      <c r="T32" s="424"/>
      <c r="U32" s="424"/>
      <c r="V32" s="424"/>
      <c r="W32" s="424"/>
      <c r="Y32" s="269"/>
      <c r="AA32" s="269"/>
      <c r="AB32" s="270"/>
      <c r="AC32" s="270"/>
      <c r="AD32" s="270"/>
      <c r="AE32" s="270"/>
      <c r="AF32" s="270"/>
      <c r="AG32" s="269"/>
    </row>
    <row r="33" spans="2:33" s="268" customFormat="1" ht="11.5" x14ac:dyDescent="0.25">
      <c r="B33" s="120" t="s">
        <v>123</v>
      </c>
      <c r="C33" s="120">
        <v>1040</v>
      </c>
      <c r="D33" s="448">
        <v>144</v>
      </c>
      <c r="E33" s="299">
        <v>7322000</v>
      </c>
      <c r="F33" s="315">
        <f t="shared" si="16"/>
        <v>0.12209778748975686</v>
      </c>
      <c r="G33" s="299">
        <v>8216000</v>
      </c>
      <c r="H33" s="315">
        <v>0.03</v>
      </c>
      <c r="I33" s="283">
        <f t="shared" ref="I33:I35" si="24">+(G33*H33)+G33</f>
        <v>8462480</v>
      </c>
      <c r="J33" s="315">
        <v>0.05</v>
      </c>
      <c r="K33" s="283">
        <f t="shared" ref="K33:K35" si="25">+(G33*J33)+G33</f>
        <v>8626800</v>
      </c>
      <c r="L33" s="432">
        <v>148</v>
      </c>
      <c r="M33" s="419">
        <v>996907960</v>
      </c>
      <c r="N33" s="432">
        <v>122</v>
      </c>
      <c r="O33" s="419">
        <v>803639300</v>
      </c>
      <c r="P33" s="422">
        <f>+M33+O33</f>
        <v>1800547260</v>
      </c>
      <c r="Q33" s="422">
        <f>M33/(1+F33)</f>
        <v>888432337.28334963</v>
      </c>
      <c r="R33" s="422">
        <f t="shared" si="19"/>
        <v>996998768.89937496</v>
      </c>
      <c r="S33" s="422">
        <f t="shared" ref="S33" si="26">M33-R33</f>
        <v>-90808.899374961853</v>
      </c>
      <c r="T33" s="422">
        <f>O33/(1+F33)</f>
        <v>716193641.01752675</v>
      </c>
      <c r="U33" s="422">
        <f t="shared" si="21"/>
        <v>803712503.94986856</v>
      </c>
      <c r="V33" s="422">
        <f t="shared" ref="V33" si="27">O33-U33</f>
        <v>-73203.949868559837</v>
      </c>
      <c r="W33" s="422">
        <f t="shared" ref="W33" si="28">S33+V33</f>
        <v>-164012.84924352169</v>
      </c>
      <c r="Y33" s="269"/>
      <c r="AA33" s="269"/>
      <c r="AB33" s="270"/>
      <c r="AC33" s="270"/>
      <c r="AD33" s="270"/>
      <c r="AE33" s="270"/>
      <c r="AF33" s="270"/>
      <c r="AG33" s="269"/>
    </row>
    <row r="34" spans="2:33" s="268" customFormat="1" ht="11.5" x14ac:dyDescent="0.25">
      <c r="B34" s="120" t="s">
        <v>124</v>
      </c>
      <c r="C34" s="120">
        <v>1040</v>
      </c>
      <c r="D34" s="448"/>
      <c r="E34" s="299">
        <v>7000000</v>
      </c>
      <c r="F34" s="315">
        <f t="shared" si="16"/>
        <v>0.12214285714285711</v>
      </c>
      <c r="G34" s="299">
        <v>7855000</v>
      </c>
      <c r="H34" s="315">
        <v>0.03</v>
      </c>
      <c r="I34" s="283">
        <f t="shared" si="24"/>
        <v>8090650</v>
      </c>
      <c r="J34" s="315">
        <v>0.05</v>
      </c>
      <c r="K34" s="283">
        <f t="shared" si="25"/>
        <v>8247750</v>
      </c>
      <c r="L34" s="434"/>
      <c r="M34" s="420"/>
      <c r="N34" s="434"/>
      <c r="O34" s="420"/>
      <c r="P34" s="423"/>
      <c r="Q34" s="423"/>
      <c r="R34" s="423"/>
      <c r="S34" s="423"/>
      <c r="T34" s="423"/>
      <c r="U34" s="423"/>
      <c r="V34" s="423"/>
      <c r="W34" s="423"/>
      <c r="Y34" s="269"/>
      <c r="AA34" s="269"/>
      <c r="AB34" s="270"/>
      <c r="AC34" s="270"/>
      <c r="AD34" s="270"/>
      <c r="AE34" s="270"/>
      <c r="AF34" s="270"/>
      <c r="AG34" s="269"/>
    </row>
    <row r="35" spans="2:33" s="268" customFormat="1" ht="11.5" x14ac:dyDescent="0.25">
      <c r="B35" s="120" t="s">
        <v>125</v>
      </c>
      <c r="C35" s="120">
        <v>1040</v>
      </c>
      <c r="D35" s="448"/>
      <c r="E35" s="299">
        <v>6609000</v>
      </c>
      <c r="F35" s="315">
        <f t="shared" si="16"/>
        <v>0.12210621879255568</v>
      </c>
      <c r="G35" s="299">
        <v>7416000</v>
      </c>
      <c r="H35" s="315">
        <v>0.03</v>
      </c>
      <c r="I35" s="283">
        <f t="shared" si="24"/>
        <v>7638480</v>
      </c>
      <c r="J35" s="315">
        <v>0.05</v>
      </c>
      <c r="K35" s="283">
        <f t="shared" si="25"/>
        <v>7786800</v>
      </c>
      <c r="L35" s="433"/>
      <c r="M35" s="421"/>
      <c r="N35" s="433"/>
      <c r="O35" s="421"/>
      <c r="P35" s="424"/>
      <c r="Q35" s="424"/>
      <c r="R35" s="424"/>
      <c r="S35" s="424"/>
      <c r="T35" s="424"/>
      <c r="U35" s="424"/>
      <c r="V35" s="424"/>
      <c r="W35" s="424"/>
      <c r="Y35" s="269"/>
      <c r="AA35" s="269"/>
      <c r="AB35" s="270"/>
      <c r="AC35" s="270"/>
      <c r="AD35" s="270"/>
      <c r="AE35" s="270"/>
      <c r="AF35" s="270"/>
      <c r="AG35" s="269"/>
    </row>
    <row r="36" spans="2:33" s="268" customFormat="1" ht="11.5" x14ac:dyDescent="0.25">
      <c r="B36" s="120" t="s">
        <v>126</v>
      </c>
      <c r="C36" s="120">
        <v>10233</v>
      </c>
      <c r="D36" s="448">
        <v>144</v>
      </c>
      <c r="E36" s="299">
        <v>9370000</v>
      </c>
      <c r="F36" s="315">
        <f t="shared" si="16"/>
        <v>0.12219850586979719</v>
      </c>
      <c r="G36" s="299">
        <v>10515000</v>
      </c>
      <c r="H36" s="315">
        <v>0.03</v>
      </c>
      <c r="I36" s="283">
        <f>+(G36*H36)+G36</f>
        <v>10830450</v>
      </c>
      <c r="J36" s="315">
        <v>0.05</v>
      </c>
      <c r="K36" s="283">
        <f>+(G36*J36)+G36</f>
        <v>11040750</v>
      </c>
      <c r="L36" s="432">
        <v>97</v>
      </c>
      <c r="M36" s="419">
        <v>766838000</v>
      </c>
      <c r="N36" s="432">
        <v>108</v>
      </c>
      <c r="O36" s="419">
        <v>846211000</v>
      </c>
      <c r="P36" s="422">
        <f>+M36+O36</f>
        <v>1613049000</v>
      </c>
      <c r="Q36" s="422">
        <f>M36/(1+F36)</f>
        <v>683335431.28863525</v>
      </c>
      <c r="R36" s="422">
        <f t="shared" si="19"/>
        <v>766839020.99210644</v>
      </c>
      <c r="S36" s="422">
        <f t="shared" si="20"/>
        <v>-1020.9921064376831</v>
      </c>
      <c r="T36" s="422">
        <f>O36/(1+F36)</f>
        <v>754065341.89253449</v>
      </c>
      <c r="U36" s="422">
        <f t="shared" si="21"/>
        <v>846212126.67180216</v>
      </c>
      <c r="V36" s="422">
        <f t="shared" si="22"/>
        <v>-1126.6718021631241</v>
      </c>
      <c r="W36" s="422">
        <f t="shared" si="23"/>
        <v>-2147.6639086008072</v>
      </c>
      <c r="Y36" s="269"/>
      <c r="AA36" s="269"/>
      <c r="AB36" s="270"/>
      <c r="AC36" s="270"/>
      <c r="AD36" s="270"/>
      <c r="AE36" s="270"/>
      <c r="AF36" s="270"/>
      <c r="AG36" s="269"/>
    </row>
    <row r="37" spans="2:33" s="268" customFormat="1" ht="11.5" x14ac:dyDescent="0.25">
      <c r="B37" s="120" t="s">
        <v>127</v>
      </c>
      <c r="C37" s="120">
        <v>10233</v>
      </c>
      <c r="D37" s="448"/>
      <c r="E37" s="299">
        <v>8905000</v>
      </c>
      <c r="F37" s="315">
        <f t="shared" si="16"/>
        <v>0.12217855137563172</v>
      </c>
      <c r="G37" s="299">
        <v>9993000</v>
      </c>
      <c r="H37" s="315">
        <v>0.03</v>
      </c>
      <c r="I37" s="283">
        <f>+(G37*H37)+G37</f>
        <v>10292790</v>
      </c>
      <c r="J37" s="315">
        <v>0.05</v>
      </c>
      <c r="K37" s="283">
        <f>+(G37*J37)+G37</f>
        <v>10492650</v>
      </c>
      <c r="L37" s="434"/>
      <c r="M37" s="420"/>
      <c r="N37" s="434"/>
      <c r="O37" s="420"/>
      <c r="P37" s="423"/>
      <c r="Q37" s="423"/>
      <c r="R37" s="423"/>
      <c r="S37" s="423"/>
      <c r="T37" s="423"/>
      <c r="U37" s="423"/>
      <c r="V37" s="423"/>
      <c r="W37" s="423"/>
      <c r="Y37" s="269"/>
      <c r="AA37" s="269"/>
      <c r="AB37" s="270"/>
      <c r="AC37" s="270"/>
      <c r="AD37" s="270"/>
      <c r="AE37" s="270"/>
      <c r="AF37" s="270"/>
      <c r="AG37" s="269"/>
    </row>
    <row r="38" spans="2:33" s="268" customFormat="1" ht="11.5" x14ac:dyDescent="0.25">
      <c r="B38" s="120" t="s">
        <v>128</v>
      </c>
      <c r="C38" s="120">
        <v>10233</v>
      </c>
      <c r="D38" s="448"/>
      <c r="E38" s="299">
        <v>8487000</v>
      </c>
      <c r="F38" s="315">
        <f t="shared" si="16"/>
        <v>0.12218687404265349</v>
      </c>
      <c r="G38" s="299">
        <v>9524000</v>
      </c>
      <c r="H38" s="315">
        <v>0.03</v>
      </c>
      <c r="I38" s="283">
        <f>+(G38*H38)+G38</f>
        <v>9809720</v>
      </c>
      <c r="J38" s="315">
        <v>0.05</v>
      </c>
      <c r="K38" s="283">
        <f>+(G38*J38)+G38</f>
        <v>10000200</v>
      </c>
      <c r="L38" s="433"/>
      <c r="M38" s="421"/>
      <c r="N38" s="433"/>
      <c r="O38" s="421"/>
      <c r="P38" s="424"/>
      <c r="Q38" s="424"/>
      <c r="R38" s="424"/>
      <c r="S38" s="424"/>
      <c r="T38" s="424"/>
      <c r="U38" s="424"/>
      <c r="V38" s="424"/>
      <c r="W38" s="424"/>
      <c r="Y38" s="269"/>
      <c r="AA38" s="269"/>
      <c r="AB38" s="270"/>
      <c r="AC38" s="270"/>
      <c r="AD38" s="270"/>
      <c r="AE38" s="270"/>
      <c r="AF38" s="270"/>
      <c r="AG38" s="269"/>
    </row>
    <row r="39" spans="2:33" s="268" customFormat="1" ht="11.5" x14ac:dyDescent="0.25">
      <c r="B39" s="120" t="s">
        <v>129</v>
      </c>
      <c r="C39" s="120">
        <v>101827</v>
      </c>
      <c r="D39" s="449">
        <v>144</v>
      </c>
      <c r="E39" s="299">
        <v>11187000</v>
      </c>
      <c r="F39" s="315">
        <f t="shared" si="16"/>
        <v>0.12219540538124618</v>
      </c>
      <c r="G39" s="299">
        <v>12554000</v>
      </c>
      <c r="H39" s="315">
        <v>0.03</v>
      </c>
      <c r="I39" s="283">
        <f t="shared" si="17"/>
        <v>12930620</v>
      </c>
      <c r="J39" s="315">
        <v>0.05</v>
      </c>
      <c r="K39" s="283">
        <f t="shared" si="18"/>
        <v>13181700</v>
      </c>
      <c r="L39" s="432">
        <v>531</v>
      </c>
      <c r="M39" s="419">
        <v>5987062500</v>
      </c>
      <c r="N39" s="432">
        <v>514</v>
      </c>
      <c r="O39" s="419">
        <v>5837069500</v>
      </c>
      <c r="P39" s="422">
        <f>+M39+O39</f>
        <v>11824132000</v>
      </c>
      <c r="Q39" s="422">
        <f>M39/(1+F39)</f>
        <v>5335133677.5131426</v>
      </c>
      <c r="R39" s="422">
        <f t="shared" si="19"/>
        <v>5987087012.9052486</v>
      </c>
      <c r="S39" s="422">
        <f>M39-R39</f>
        <v>-24512.905248641968</v>
      </c>
      <c r="T39" s="422">
        <f>O39/(1+F39)</f>
        <v>5201473354.8271465</v>
      </c>
      <c r="U39" s="422">
        <f t="shared" si="21"/>
        <v>5837093398.7870235</v>
      </c>
      <c r="V39" s="422">
        <f>O39-U39</f>
        <v>-23898.787023544312</v>
      </c>
      <c r="W39" s="422">
        <f t="shared" si="23"/>
        <v>-48411.692272186279</v>
      </c>
      <c r="Y39" s="269"/>
      <c r="AA39" s="269"/>
      <c r="AB39" s="270"/>
      <c r="AC39" s="270"/>
      <c r="AD39" s="270"/>
      <c r="AE39" s="270"/>
      <c r="AF39" s="270"/>
      <c r="AG39" s="269"/>
    </row>
    <row r="40" spans="2:33" s="268" customFormat="1" ht="11.5" x14ac:dyDescent="0.25">
      <c r="B40" s="120" t="s">
        <v>130</v>
      </c>
      <c r="C40" s="120">
        <v>101827</v>
      </c>
      <c r="D40" s="449"/>
      <c r="E40" s="299">
        <v>10490000</v>
      </c>
      <c r="F40" s="315">
        <f t="shared" si="16"/>
        <v>0.12211630123927542</v>
      </c>
      <c r="G40" s="299">
        <v>11771000</v>
      </c>
      <c r="H40" s="315">
        <v>0.03</v>
      </c>
      <c r="I40" s="283">
        <f t="shared" si="17"/>
        <v>12124130</v>
      </c>
      <c r="J40" s="315">
        <v>0.05</v>
      </c>
      <c r="K40" s="283">
        <f t="shared" si="18"/>
        <v>12359550</v>
      </c>
      <c r="L40" s="433"/>
      <c r="M40" s="421"/>
      <c r="N40" s="433"/>
      <c r="O40" s="421"/>
      <c r="P40" s="424"/>
      <c r="Q40" s="424"/>
      <c r="R40" s="424"/>
      <c r="S40" s="424"/>
      <c r="T40" s="424"/>
      <c r="U40" s="424"/>
      <c r="V40" s="424"/>
      <c r="W40" s="424"/>
      <c r="Y40" s="269"/>
      <c r="AA40" s="269"/>
      <c r="AB40" s="270"/>
      <c r="AC40" s="270"/>
      <c r="AD40" s="270"/>
      <c r="AE40" s="270"/>
      <c r="AF40" s="270"/>
      <c r="AG40" s="269"/>
    </row>
    <row r="41" spans="2:33" s="268" customFormat="1" ht="11.5" x14ac:dyDescent="0.25">
      <c r="B41" s="120" t="s">
        <v>131</v>
      </c>
      <c r="C41" s="120">
        <v>107941</v>
      </c>
      <c r="D41" s="121">
        <v>144</v>
      </c>
      <c r="E41" s="299">
        <v>9554000</v>
      </c>
      <c r="F41" s="315">
        <f t="shared" si="16"/>
        <v>0.1221477915009419</v>
      </c>
      <c r="G41" s="299">
        <v>10721000</v>
      </c>
      <c r="H41" s="315">
        <v>0.03</v>
      </c>
      <c r="I41" s="283">
        <f t="shared" si="17"/>
        <v>11042630</v>
      </c>
      <c r="J41" s="315">
        <v>0.05</v>
      </c>
      <c r="K41" s="283">
        <f t="shared" si="18"/>
        <v>11257050</v>
      </c>
      <c r="L41" s="370">
        <v>78</v>
      </c>
      <c r="M41" s="299">
        <v>706678370</v>
      </c>
      <c r="N41" s="370">
        <v>90</v>
      </c>
      <c r="O41" s="299">
        <v>814990960</v>
      </c>
      <c r="P41" s="261">
        <f t="shared" ref="P41:P42" si="29">+M41+O41</f>
        <v>1521669330</v>
      </c>
      <c r="Q41" s="261">
        <f>M41/(1+F41)</f>
        <v>629755167.14672148</v>
      </c>
      <c r="R41" s="261">
        <f>($Q41*$R$10)+$Q41</f>
        <v>706711248.57205081</v>
      </c>
      <c r="S41" s="261">
        <f t="shared" ref="S41:S42" si="30">M41-R41</f>
        <v>-32878.57205080986</v>
      </c>
      <c r="T41" s="261">
        <f>O41/(1+F41)</f>
        <v>726277738.25575984</v>
      </c>
      <c r="U41" s="261">
        <f t="shared" ref="U41:U43" si="31">($T41*$U$10)+$T41</f>
        <v>815028877.87061369</v>
      </c>
      <c r="V41" s="261">
        <f t="shared" ref="V41:V42" si="32">O41-U41</f>
        <v>-37917.870613694191</v>
      </c>
      <c r="W41" s="261">
        <f t="shared" ref="W41:W42" si="33">S41+V41</f>
        <v>-70796.442664504051</v>
      </c>
      <c r="Y41" s="269"/>
      <c r="AA41" s="269"/>
      <c r="AB41" s="270"/>
      <c r="AC41" s="270"/>
      <c r="AD41" s="270"/>
      <c r="AE41" s="270"/>
      <c r="AF41" s="270"/>
      <c r="AG41" s="269"/>
    </row>
    <row r="42" spans="2:33" s="268" customFormat="1" ht="11.5" x14ac:dyDescent="0.25">
      <c r="B42" s="120" t="s">
        <v>132</v>
      </c>
      <c r="C42" s="120">
        <v>108255</v>
      </c>
      <c r="D42" s="121">
        <v>146</v>
      </c>
      <c r="E42" s="299">
        <v>11187000</v>
      </c>
      <c r="F42" s="315">
        <f t="shared" si="16"/>
        <v>0.12219540538124618</v>
      </c>
      <c r="G42" s="299">
        <v>12554000</v>
      </c>
      <c r="H42" s="315">
        <v>0.03</v>
      </c>
      <c r="I42" s="283">
        <f t="shared" si="17"/>
        <v>12930620</v>
      </c>
      <c r="J42" s="315">
        <v>0.05</v>
      </c>
      <c r="K42" s="283">
        <f t="shared" si="18"/>
        <v>13181700</v>
      </c>
      <c r="L42" s="370">
        <v>153</v>
      </c>
      <c r="M42" s="299">
        <v>1737982580</v>
      </c>
      <c r="N42" s="370">
        <v>174</v>
      </c>
      <c r="O42" s="299">
        <v>1959111220</v>
      </c>
      <c r="P42" s="261">
        <f t="shared" si="29"/>
        <v>3697093800</v>
      </c>
      <c r="Q42" s="261">
        <f>M42/(1+F42)</f>
        <v>1548734357.3729486</v>
      </c>
      <c r="R42" s="261">
        <f t="shared" ref="R42:R43" si="34">($Q42*$R$10)+$Q42</f>
        <v>1737989695.8439231</v>
      </c>
      <c r="S42" s="261">
        <f t="shared" si="30"/>
        <v>-7115.8439230918884</v>
      </c>
      <c r="T42" s="261">
        <f>O42/(1+F42)</f>
        <v>1745784388.8911898</v>
      </c>
      <c r="U42" s="261">
        <f t="shared" si="31"/>
        <v>1959119241.2136931</v>
      </c>
      <c r="V42" s="261">
        <f t="shared" si="32"/>
        <v>-8021.2136931419373</v>
      </c>
      <c r="W42" s="261">
        <f t="shared" si="33"/>
        <v>-15137.057616233826</v>
      </c>
      <c r="Y42" s="269"/>
      <c r="AA42" s="269"/>
      <c r="AB42" s="270"/>
      <c r="AC42" s="270"/>
      <c r="AD42" s="270"/>
      <c r="AE42" s="270"/>
      <c r="AF42" s="270"/>
      <c r="AG42" s="269"/>
    </row>
    <row r="43" spans="2:33" s="268" customFormat="1" ht="11.5" x14ac:dyDescent="0.25">
      <c r="B43" s="120" t="s">
        <v>133</v>
      </c>
      <c r="C43" s="120">
        <v>108837</v>
      </c>
      <c r="D43" s="121">
        <v>144</v>
      </c>
      <c r="E43" s="299">
        <v>9370000</v>
      </c>
      <c r="F43" s="315">
        <f t="shared" si="16"/>
        <v>0.12219850586979719</v>
      </c>
      <c r="G43" s="299">
        <v>10515000</v>
      </c>
      <c r="H43" s="315">
        <v>0.03</v>
      </c>
      <c r="I43" s="283">
        <f t="shared" si="17"/>
        <v>10830450</v>
      </c>
      <c r="J43" s="315">
        <v>0.05</v>
      </c>
      <c r="K43" s="283">
        <f t="shared" si="18"/>
        <v>11040750</v>
      </c>
      <c r="L43" s="370">
        <v>19</v>
      </c>
      <c r="M43" s="299">
        <v>112523755</v>
      </c>
      <c r="N43" s="370">
        <v>31</v>
      </c>
      <c r="O43" s="299">
        <v>188561800</v>
      </c>
      <c r="P43" s="261">
        <f>+M43+O43</f>
        <v>301085555</v>
      </c>
      <c r="Q43" s="261">
        <f>M43/(1+F43)</f>
        <v>100270811.63575844</v>
      </c>
      <c r="R43" s="261">
        <f t="shared" si="34"/>
        <v>112523904.81764813</v>
      </c>
      <c r="S43" s="261">
        <f t="shared" ref="S43" si="35">M43-R43</f>
        <v>-149.81764812767506</v>
      </c>
      <c r="T43" s="261">
        <f>O43/(1+F43)</f>
        <v>168028917.35615787</v>
      </c>
      <c r="U43" s="261">
        <f t="shared" si="31"/>
        <v>188562051.05708036</v>
      </c>
      <c r="V43" s="261">
        <f t="shared" ref="V43" si="36">O43-U43</f>
        <v>-251.05708035826683</v>
      </c>
      <c r="W43" s="261">
        <f t="shared" ref="W43" si="37">S43+V43</f>
        <v>-400.87472848594189</v>
      </c>
      <c r="X43" s="296"/>
      <c r="Y43" s="269"/>
      <c r="AA43" s="269"/>
      <c r="AB43" s="270"/>
      <c r="AC43" s="270"/>
      <c r="AD43" s="270"/>
      <c r="AE43" s="270"/>
      <c r="AF43" s="270"/>
      <c r="AG43" s="269"/>
    </row>
    <row r="44" spans="2:33" s="133" customFormat="1" ht="13" x14ac:dyDescent="0.3">
      <c r="B44" s="285" t="s">
        <v>134</v>
      </c>
      <c r="C44" s="285"/>
      <c r="D44" s="286"/>
      <c r="E44" s="55"/>
      <c r="F44" s="315"/>
      <c r="G44" s="55"/>
      <c r="H44" s="289"/>
      <c r="I44" s="289"/>
      <c r="J44" s="289"/>
      <c r="K44" s="289"/>
      <c r="L44" s="289"/>
      <c r="M44" s="289"/>
      <c r="N44" s="289"/>
      <c r="O44" s="289"/>
      <c r="P44" s="267"/>
      <c r="Q44" s="267"/>
      <c r="R44" s="267"/>
      <c r="S44" s="267"/>
      <c r="T44" s="267"/>
      <c r="U44" s="267"/>
      <c r="V44" s="267"/>
      <c r="W44" s="267"/>
      <c r="Y44" s="272"/>
      <c r="AA44" s="272"/>
      <c r="AB44" s="273"/>
      <c r="AC44" s="273"/>
      <c r="AD44" s="273"/>
      <c r="AE44" s="273"/>
      <c r="AF44" s="273"/>
      <c r="AG44" s="272"/>
    </row>
    <row r="45" spans="2:33" s="268" customFormat="1" ht="11.5" x14ac:dyDescent="0.25">
      <c r="B45" s="120" t="s">
        <v>135</v>
      </c>
      <c r="C45" s="120">
        <v>1039</v>
      </c>
      <c r="D45" s="449">
        <v>171</v>
      </c>
      <c r="E45" s="299">
        <v>8414000</v>
      </c>
      <c r="F45" s="315">
        <f t="shared" ref="F45:F52" si="38">(G45/E45)-1</f>
        <v>0.12217732350843824</v>
      </c>
      <c r="G45" s="299">
        <v>9442000</v>
      </c>
      <c r="H45" s="282">
        <v>0.03</v>
      </c>
      <c r="I45" s="283">
        <f t="shared" ref="I45:I57" si="39">+(G45*H45)+G45</f>
        <v>9725260</v>
      </c>
      <c r="J45" s="282">
        <v>0.05</v>
      </c>
      <c r="K45" s="283">
        <f t="shared" ref="K45:K57" si="40">+(G45*J45)+G45</f>
        <v>9914100</v>
      </c>
      <c r="L45" s="432">
        <v>365</v>
      </c>
      <c r="M45" s="419">
        <v>2820302000</v>
      </c>
      <c r="N45" s="432">
        <v>366</v>
      </c>
      <c r="O45" s="419">
        <v>2829744000</v>
      </c>
      <c r="P45" s="422">
        <f>+M45+O45</f>
        <v>5650046000</v>
      </c>
      <c r="Q45" s="422">
        <f>M45/(1+F45)</f>
        <v>2513240947.6805763</v>
      </c>
      <c r="R45" s="422">
        <f t="shared" ref="R45:R50" si="41">($Q45*$R$10)+$Q45</f>
        <v>2820358991.4871426</v>
      </c>
      <c r="S45" s="422">
        <f t="shared" ref="S45:S52" si="42">M45-R45</f>
        <v>-56991.487142562866</v>
      </c>
      <c r="T45" s="422">
        <f>O45/(1+F45)</f>
        <v>2521654947.6805763</v>
      </c>
      <c r="U45" s="422">
        <f t="shared" ref="U45:U52" si="43">($T45*$U$10)+$T45</f>
        <v>2829801182.2871428</v>
      </c>
      <c r="V45" s="422">
        <f t="shared" ref="V45:V50" si="44">O45-U45</f>
        <v>-57182.287142753601</v>
      </c>
      <c r="W45" s="422">
        <f t="shared" ref="W45:W52" si="45">S45+V45</f>
        <v>-114173.77428531647</v>
      </c>
      <c r="Y45" s="269"/>
      <c r="AA45" s="269"/>
      <c r="AB45" s="270"/>
      <c r="AC45" s="270"/>
      <c r="AD45" s="270"/>
      <c r="AE45" s="270"/>
      <c r="AF45" s="270"/>
      <c r="AG45" s="269"/>
    </row>
    <row r="46" spans="2:33" s="268" customFormat="1" ht="11.5" x14ac:dyDescent="0.25">
      <c r="B46" s="120" t="s">
        <v>136</v>
      </c>
      <c r="C46" s="120">
        <v>1039</v>
      </c>
      <c r="D46" s="449"/>
      <c r="E46" s="299">
        <v>7975000</v>
      </c>
      <c r="F46" s="315">
        <f t="shared" si="38"/>
        <v>0.12213166144200627</v>
      </c>
      <c r="G46" s="299">
        <v>8949000</v>
      </c>
      <c r="H46" s="282">
        <v>0.03</v>
      </c>
      <c r="I46" s="283">
        <f t="shared" si="39"/>
        <v>9217470</v>
      </c>
      <c r="J46" s="282">
        <v>0.05</v>
      </c>
      <c r="K46" s="283">
        <f t="shared" si="40"/>
        <v>9396450</v>
      </c>
      <c r="L46" s="433"/>
      <c r="M46" s="421"/>
      <c r="N46" s="433"/>
      <c r="O46" s="421"/>
      <c r="P46" s="424"/>
      <c r="Q46" s="424"/>
      <c r="R46" s="424"/>
      <c r="S46" s="424"/>
      <c r="T46" s="424"/>
      <c r="U46" s="424"/>
      <c r="V46" s="424"/>
      <c r="W46" s="424"/>
      <c r="Y46" s="269"/>
      <c r="AA46" s="269"/>
      <c r="AB46" s="270"/>
      <c r="AC46" s="270"/>
      <c r="AD46" s="270"/>
      <c r="AE46" s="270"/>
      <c r="AF46" s="270"/>
      <c r="AG46" s="269"/>
    </row>
    <row r="47" spans="2:33" s="268" customFormat="1" ht="11.5" x14ac:dyDescent="0.25">
      <c r="B47" s="120" t="s">
        <v>137</v>
      </c>
      <c r="C47" s="120">
        <v>10213</v>
      </c>
      <c r="D47" s="448">
        <v>192</v>
      </c>
      <c r="E47" s="299">
        <v>9754000</v>
      </c>
      <c r="F47" s="315">
        <f t="shared" si="38"/>
        <v>0.12210375230674586</v>
      </c>
      <c r="G47" s="299">
        <v>10945000</v>
      </c>
      <c r="H47" s="282">
        <v>0.03</v>
      </c>
      <c r="I47" s="283">
        <f t="shared" si="39"/>
        <v>11273350</v>
      </c>
      <c r="J47" s="282">
        <v>0.05</v>
      </c>
      <c r="K47" s="283">
        <f t="shared" si="40"/>
        <v>11492250</v>
      </c>
      <c r="L47" s="432">
        <v>541</v>
      </c>
      <c r="M47" s="419">
        <v>5100335000</v>
      </c>
      <c r="N47" s="432">
        <v>540</v>
      </c>
      <c r="O47" s="419">
        <v>5072972500</v>
      </c>
      <c r="P47" s="422">
        <f>+M47+O47</f>
        <v>10173307500</v>
      </c>
      <c r="Q47" s="422">
        <f>M47/(1+F47)</f>
        <v>4545332808.588397</v>
      </c>
      <c r="R47" s="422">
        <f t="shared" si="41"/>
        <v>5100772477.7978992</v>
      </c>
      <c r="S47" s="422">
        <f t="shared" si="42"/>
        <v>-437477.79789924622</v>
      </c>
      <c r="T47" s="422">
        <f>O47/(1+F47)</f>
        <v>4520947808.588397</v>
      </c>
      <c r="U47" s="422">
        <f>($T47*$U$10)+$T47</f>
        <v>5073407630.7978992</v>
      </c>
      <c r="V47" s="422">
        <f t="shared" si="44"/>
        <v>-435130.79789924622</v>
      </c>
      <c r="W47" s="422">
        <f t="shared" si="45"/>
        <v>-872608.59579849243</v>
      </c>
      <c r="Y47" s="269"/>
      <c r="AA47" s="269"/>
      <c r="AB47" s="270"/>
      <c r="AC47" s="270"/>
      <c r="AD47" s="270"/>
      <c r="AE47" s="270"/>
      <c r="AF47" s="270"/>
      <c r="AG47" s="269"/>
    </row>
    <row r="48" spans="2:33" s="268" customFormat="1" ht="11.5" x14ac:dyDescent="0.25">
      <c r="B48" s="120" t="s">
        <v>138</v>
      </c>
      <c r="C48" s="120">
        <v>10213</v>
      </c>
      <c r="D48" s="448"/>
      <c r="E48" s="299">
        <v>9244000</v>
      </c>
      <c r="F48" s="315">
        <f t="shared" si="38"/>
        <v>0.12213327563825183</v>
      </c>
      <c r="G48" s="299">
        <v>10373000</v>
      </c>
      <c r="H48" s="282">
        <v>0.03</v>
      </c>
      <c r="I48" s="283">
        <f t="shared" si="39"/>
        <v>10684190</v>
      </c>
      <c r="J48" s="282">
        <v>0.05</v>
      </c>
      <c r="K48" s="283">
        <f t="shared" si="40"/>
        <v>10891650</v>
      </c>
      <c r="L48" s="434"/>
      <c r="M48" s="420"/>
      <c r="N48" s="434"/>
      <c r="O48" s="420"/>
      <c r="P48" s="423"/>
      <c r="Q48" s="423"/>
      <c r="R48" s="423"/>
      <c r="S48" s="423"/>
      <c r="T48" s="423"/>
      <c r="U48" s="423"/>
      <c r="V48" s="423"/>
      <c r="W48" s="423"/>
      <c r="Y48" s="269"/>
      <c r="AA48" s="269"/>
      <c r="AB48" s="270"/>
      <c r="AC48" s="270"/>
      <c r="AD48" s="270"/>
      <c r="AE48" s="270"/>
      <c r="AF48" s="270"/>
      <c r="AG48" s="269"/>
    </row>
    <row r="49" spans="2:33" s="268" customFormat="1" ht="11.5" x14ac:dyDescent="0.25">
      <c r="B49" s="120" t="s">
        <v>139</v>
      </c>
      <c r="C49" s="120">
        <v>10213</v>
      </c>
      <c r="D49" s="448"/>
      <c r="E49" s="299">
        <v>8128000</v>
      </c>
      <c r="F49" s="315">
        <f t="shared" si="38"/>
        <v>0.12217027559055116</v>
      </c>
      <c r="G49" s="299">
        <v>9121000</v>
      </c>
      <c r="H49" s="282">
        <v>0.03</v>
      </c>
      <c r="I49" s="283">
        <f t="shared" si="39"/>
        <v>9394630</v>
      </c>
      <c r="J49" s="282">
        <v>0.05</v>
      </c>
      <c r="K49" s="283">
        <f t="shared" si="40"/>
        <v>9577050</v>
      </c>
      <c r="L49" s="433"/>
      <c r="M49" s="421"/>
      <c r="N49" s="433"/>
      <c r="O49" s="421"/>
      <c r="P49" s="424"/>
      <c r="Q49" s="424"/>
      <c r="R49" s="424"/>
      <c r="S49" s="424"/>
      <c r="T49" s="424"/>
      <c r="U49" s="424"/>
      <c r="V49" s="424"/>
      <c r="W49" s="424"/>
      <c r="Y49" s="269"/>
      <c r="AA49" s="269"/>
      <c r="AB49" s="270"/>
      <c r="AC49" s="270"/>
      <c r="AD49" s="270"/>
      <c r="AE49" s="270"/>
      <c r="AF49" s="270"/>
      <c r="AG49" s="269"/>
    </row>
    <row r="50" spans="2:33" s="268" customFormat="1" ht="11.5" x14ac:dyDescent="0.25">
      <c r="B50" s="120" t="s">
        <v>140</v>
      </c>
      <c r="C50" s="120">
        <v>11648</v>
      </c>
      <c r="D50" s="121">
        <v>162</v>
      </c>
      <c r="E50" s="299">
        <v>7339000</v>
      </c>
      <c r="F50" s="315">
        <f t="shared" si="38"/>
        <v>0.12208747785801877</v>
      </c>
      <c r="G50" s="299">
        <v>8235000</v>
      </c>
      <c r="H50" s="282">
        <v>0.03</v>
      </c>
      <c r="I50" s="283">
        <f t="shared" si="39"/>
        <v>8482050</v>
      </c>
      <c r="J50" s="282">
        <v>0.05</v>
      </c>
      <c r="K50" s="283">
        <f t="shared" si="40"/>
        <v>8646750</v>
      </c>
      <c r="L50" s="370">
        <v>137</v>
      </c>
      <c r="M50" s="299">
        <v>923375000</v>
      </c>
      <c r="N50" s="370">
        <v>142</v>
      </c>
      <c r="O50" s="299">
        <v>957550000</v>
      </c>
      <c r="P50" s="261">
        <f t="shared" ref="P50:P52" si="46">+M50+O50</f>
        <v>1880925000</v>
      </c>
      <c r="Q50" s="261">
        <f>M50/(1+F50)</f>
        <v>822908211.90042508</v>
      </c>
      <c r="R50" s="261">
        <f t="shared" si="41"/>
        <v>923467595.39465702</v>
      </c>
      <c r="S50" s="261">
        <f t="shared" si="42"/>
        <v>-92595.3946570158</v>
      </c>
      <c r="T50" s="261">
        <f>O50/(1+F50)</f>
        <v>853364839.10139656</v>
      </c>
      <c r="U50" s="261">
        <f>($T50*$U$10)+$T50</f>
        <v>957646022.43958724</v>
      </c>
      <c r="V50" s="261">
        <f t="shared" si="44"/>
        <v>-96022.439587235451</v>
      </c>
      <c r="W50" s="261">
        <f t="shared" si="45"/>
        <v>-188617.83424425125</v>
      </c>
      <c r="Y50" s="269"/>
      <c r="AA50" s="269"/>
      <c r="AB50" s="270"/>
      <c r="AC50" s="270"/>
      <c r="AD50" s="270"/>
      <c r="AE50" s="270"/>
      <c r="AF50" s="270"/>
      <c r="AG50" s="269"/>
    </row>
    <row r="51" spans="2:33" s="268" customFormat="1" ht="11.5" x14ac:dyDescent="0.25">
      <c r="B51" s="120" t="s">
        <v>141</v>
      </c>
      <c r="C51" s="120">
        <v>15808</v>
      </c>
      <c r="D51" s="121">
        <v>152</v>
      </c>
      <c r="E51" s="299">
        <v>8603000</v>
      </c>
      <c r="F51" s="315">
        <f t="shared" si="38"/>
        <v>0.12216668603975367</v>
      </c>
      <c r="G51" s="299">
        <v>9654000</v>
      </c>
      <c r="H51" s="282">
        <v>0.03</v>
      </c>
      <c r="I51" s="283">
        <f t="shared" si="39"/>
        <v>9943620</v>
      </c>
      <c r="J51" s="282">
        <v>0.05</v>
      </c>
      <c r="K51" s="283">
        <f t="shared" si="40"/>
        <v>10136700</v>
      </c>
      <c r="L51" s="284">
        <v>177</v>
      </c>
      <c r="M51" s="299">
        <v>1455881000</v>
      </c>
      <c r="N51" s="284">
        <v>160</v>
      </c>
      <c r="O51" s="299">
        <v>1330235000</v>
      </c>
      <c r="P51" s="261">
        <f t="shared" si="46"/>
        <v>2786116000</v>
      </c>
      <c r="Q51" s="261">
        <f>M51/(1+F51)</f>
        <v>1297383907.4994819</v>
      </c>
      <c r="R51" s="261">
        <f>($Q51*$R$10)+$Q51</f>
        <v>1455924220.9959185</v>
      </c>
      <c r="S51" s="261">
        <f t="shared" si="42"/>
        <v>-43220.995918512344</v>
      </c>
      <c r="T51" s="261">
        <f>O51/(1+F51)</f>
        <v>1185416584.3173814</v>
      </c>
      <c r="U51" s="261">
        <f t="shared" si="43"/>
        <v>1330274490.9209654</v>
      </c>
      <c r="V51" s="261">
        <f>O51-U51</f>
        <v>-39490.920965433121</v>
      </c>
      <c r="W51" s="261">
        <f t="shared" si="45"/>
        <v>-82711.916883945465</v>
      </c>
      <c r="Y51" s="269"/>
      <c r="AA51" s="269"/>
      <c r="AB51" s="270"/>
      <c r="AC51" s="270"/>
      <c r="AD51" s="270"/>
      <c r="AE51" s="270"/>
      <c r="AF51" s="270"/>
      <c r="AG51" s="269"/>
    </row>
    <row r="52" spans="2:33" s="268" customFormat="1" ht="11.5" x14ac:dyDescent="0.25">
      <c r="B52" s="120" t="s">
        <v>142</v>
      </c>
      <c r="C52" s="120">
        <v>54163</v>
      </c>
      <c r="D52" s="121">
        <v>148</v>
      </c>
      <c r="E52" s="299">
        <v>5254000</v>
      </c>
      <c r="F52" s="315">
        <f t="shared" si="38"/>
        <v>0.12219261515036162</v>
      </c>
      <c r="G52" s="299">
        <v>5896000</v>
      </c>
      <c r="H52" s="282">
        <v>0.03</v>
      </c>
      <c r="I52" s="283">
        <f t="shared" si="39"/>
        <v>6072880</v>
      </c>
      <c r="J52" s="282">
        <v>0.05</v>
      </c>
      <c r="K52" s="283">
        <f t="shared" si="40"/>
        <v>6190800</v>
      </c>
      <c r="L52" s="284">
        <v>36</v>
      </c>
      <c r="M52" s="299">
        <v>171747200</v>
      </c>
      <c r="N52" s="284">
        <v>35</v>
      </c>
      <c r="O52" s="299">
        <v>163799200</v>
      </c>
      <c r="P52" s="261">
        <f t="shared" si="46"/>
        <v>335546400</v>
      </c>
      <c r="Q52" s="261">
        <f>M52/(1+F52)</f>
        <v>153046097.1506106</v>
      </c>
      <c r="R52" s="261">
        <f>($Q52*$R$10)+$Q52</f>
        <v>171748330.22241521</v>
      </c>
      <c r="S52" s="261">
        <f t="shared" si="42"/>
        <v>-1130.2224152088165</v>
      </c>
      <c r="T52" s="261">
        <f>O52/(1+F52)</f>
        <v>145963534.05698779</v>
      </c>
      <c r="U52" s="261">
        <f t="shared" si="43"/>
        <v>163800277.91875172</v>
      </c>
      <c r="V52" s="261">
        <f>O52-U52</f>
        <v>-1077.9187517166138</v>
      </c>
      <c r="W52" s="261">
        <f t="shared" si="45"/>
        <v>-2208.1411669254303</v>
      </c>
      <c r="Y52" s="269"/>
      <c r="AA52" s="269"/>
      <c r="AB52" s="270"/>
      <c r="AC52" s="270"/>
      <c r="AD52" s="270"/>
      <c r="AE52" s="270"/>
      <c r="AF52" s="270"/>
      <c r="AG52" s="269"/>
    </row>
    <row r="53" spans="2:33" s="268" customFormat="1" ht="13" x14ac:dyDescent="0.3">
      <c r="B53" s="285" t="s">
        <v>143</v>
      </c>
      <c r="C53" s="285"/>
      <c r="D53" s="286"/>
      <c r="E53" s="55"/>
      <c r="F53" s="315"/>
      <c r="G53" s="55"/>
      <c r="H53" s="289"/>
      <c r="I53" s="289"/>
      <c r="J53" s="289"/>
      <c r="K53" s="289"/>
      <c r="L53" s="289"/>
      <c r="M53" s="267"/>
      <c r="N53" s="289"/>
      <c r="O53" s="267"/>
      <c r="P53" s="267"/>
      <c r="Q53" s="267"/>
      <c r="R53" s="267"/>
      <c r="S53" s="267"/>
      <c r="T53" s="267"/>
      <c r="U53" s="267"/>
      <c r="V53" s="267"/>
      <c r="W53" s="267"/>
      <c r="Y53" s="269"/>
      <c r="AA53" s="269"/>
      <c r="AB53" s="270"/>
      <c r="AC53" s="270"/>
      <c r="AD53" s="270"/>
      <c r="AE53" s="270"/>
      <c r="AF53" s="270"/>
      <c r="AG53" s="269"/>
    </row>
    <row r="54" spans="2:33" s="268" customFormat="1" ht="11.5" x14ac:dyDescent="0.25">
      <c r="B54" s="120" t="s">
        <v>144</v>
      </c>
      <c r="C54" s="281">
        <v>53296</v>
      </c>
      <c r="D54" s="284">
        <v>144</v>
      </c>
      <c r="E54" s="299">
        <v>9060000</v>
      </c>
      <c r="F54" s="315">
        <f>(G54/E54)-1</f>
        <v>0.12218543046357611</v>
      </c>
      <c r="G54" s="299">
        <v>10167000</v>
      </c>
      <c r="H54" s="282">
        <v>0.03</v>
      </c>
      <c r="I54" s="283">
        <f t="shared" si="39"/>
        <v>10472010</v>
      </c>
      <c r="J54" s="282">
        <v>0.05</v>
      </c>
      <c r="K54" s="283">
        <f t="shared" si="40"/>
        <v>10675350</v>
      </c>
      <c r="L54" s="284">
        <v>347</v>
      </c>
      <c r="M54" s="299">
        <v>3254316198</v>
      </c>
      <c r="N54" s="284">
        <v>378</v>
      </c>
      <c r="O54" s="299">
        <v>3555226760</v>
      </c>
      <c r="P54" s="261">
        <f t="shared" ref="P54:P55" si="47">+M54+O54</f>
        <v>6809542958</v>
      </c>
      <c r="Q54" s="261">
        <f>M54/(1+F54)</f>
        <v>2899980796.0932431</v>
      </c>
      <c r="R54" s="261">
        <f t="shared" ref="R54" si="48">($Q54*$R$10)+$Q54</f>
        <v>3254358449.3758373</v>
      </c>
      <c r="S54" s="261">
        <f t="shared" ref="S54:S55" si="49">M54-R54</f>
        <v>-42251.37583732605</v>
      </c>
      <c r="T54" s="261">
        <f>O54/(1+F54)</f>
        <v>3168127711.7733846</v>
      </c>
      <c r="U54" s="261">
        <f t="shared" ref="U54:U55" si="50">($T54*$U$10)+$T54</f>
        <v>3555272918.152092</v>
      </c>
      <c r="V54" s="261">
        <f t="shared" ref="V54:V55" si="51">O54-U54</f>
        <v>-46158.15209197998</v>
      </c>
      <c r="W54" s="261">
        <f t="shared" ref="W54:W55" si="52">S54+V54</f>
        <v>-88409.52792930603</v>
      </c>
      <c r="Y54" s="269"/>
      <c r="AA54" s="269"/>
      <c r="AB54" s="270"/>
      <c r="AC54" s="270"/>
      <c r="AD54" s="270"/>
      <c r="AE54" s="270"/>
      <c r="AF54" s="270"/>
      <c r="AG54" s="269"/>
    </row>
    <row r="55" spans="2:33" s="268" customFormat="1" ht="11.5" x14ac:dyDescent="0.25">
      <c r="B55" s="120" t="s">
        <v>145</v>
      </c>
      <c r="C55" s="281">
        <v>53475</v>
      </c>
      <c r="D55" s="284">
        <v>144</v>
      </c>
      <c r="E55" s="299">
        <v>8056000</v>
      </c>
      <c r="F55" s="315">
        <f>(G55/E55)-1</f>
        <v>0.12214498510427019</v>
      </c>
      <c r="G55" s="299">
        <v>9040000</v>
      </c>
      <c r="H55" s="282">
        <v>0.03</v>
      </c>
      <c r="I55" s="283">
        <f t="shared" si="39"/>
        <v>9311200</v>
      </c>
      <c r="J55" s="282">
        <v>0.05</v>
      </c>
      <c r="K55" s="283">
        <f t="shared" si="40"/>
        <v>9492000</v>
      </c>
      <c r="L55" s="370">
        <v>148</v>
      </c>
      <c r="M55" s="299">
        <v>1227283240</v>
      </c>
      <c r="N55" s="284">
        <v>153</v>
      </c>
      <c r="O55" s="299">
        <v>1301885520</v>
      </c>
      <c r="P55" s="261">
        <f t="shared" si="47"/>
        <v>2529168760</v>
      </c>
      <c r="Q55" s="261">
        <f>M55/(1+F55)</f>
        <v>1093694002.3716815</v>
      </c>
      <c r="R55" s="261">
        <f>($Q55*$R$10)+$Q55</f>
        <v>1227343409.4615009</v>
      </c>
      <c r="S55" s="261">
        <f t="shared" si="49"/>
        <v>-60169.461500883102</v>
      </c>
      <c r="T55" s="261">
        <f>O55/(1+F55)</f>
        <v>1160175857.2035398</v>
      </c>
      <c r="U55" s="261">
        <f t="shared" si="50"/>
        <v>1301949346.9538124</v>
      </c>
      <c r="V55" s="261">
        <f t="shared" si="51"/>
        <v>-63826.953812360764</v>
      </c>
      <c r="W55" s="261">
        <f t="shared" si="52"/>
        <v>-123996.41531324387</v>
      </c>
      <c r="Y55" s="269"/>
      <c r="AA55" s="269"/>
      <c r="AB55" s="270"/>
      <c r="AC55" s="270"/>
      <c r="AD55" s="270"/>
      <c r="AE55" s="270"/>
      <c r="AF55" s="270"/>
      <c r="AG55" s="269"/>
    </row>
    <row r="56" spans="2:33" s="268" customFormat="1" ht="11.5" x14ac:dyDescent="0.25">
      <c r="B56" s="120" t="s">
        <v>146</v>
      </c>
      <c r="C56" s="281">
        <v>90368</v>
      </c>
      <c r="D56" s="435">
        <v>162</v>
      </c>
      <c r="E56" s="299">
        <v>8326000</v>
      </c>
      <c r="F56" s="315">
        <f>(G56/E56)-1</f>
        <v>0.12214748979101619</v>
      </c>
      <c r="G56" s="299">
        <v>9343000</v>
      </c>
      <c r="H56" s="282">
        <v>0.03</v>
      </c>
      <c r="I56" s="283">
        <f t="shared" si="39"/>
        <v>9623290</v>
      </c>
      <c r="J56" s="282">
        <v>0.05</v>
      </c>
      <c r="K56" s="283">
        <f t="shared" si="40"/>
        <v>9810150</v>
      </c>
      <c r="L56" s="432">
        <v>490</v>
      </c>
      <c r="M56" s="419">
        <v>4246052208</v>
      </c>
      <c r="N56" s="432">
        <v>525</v>
      </c>
      <c r="O56" s="419">
        <v>4598017310</v>
      </c>
      <c r="P56" s="422">
        <f>+M56+O56</f>
        <v>8844069518</v>
      </c>
      <c r="Q56" s="422">
        <f>M56/(1+F56)</f>
        <v>3783862858.162046</v>
      </c>
      <c r="R56" s="422">
        <f>($Q56*$R$10)+$Q56</f>
        <v>4246250899.4294481</v>
      </c>
      <c r="S56" s="422">
        <f>M56-R56</f>
        <v>-198691.42944812775</v>
      </c>
      <c r="T56" s="422">
        <f>O56/(1+F56)</f>
        <v>4097516014.4557419</v>
      </c>
      <c r="U56" s="422">
        <f>($T56*$U$10)+$T56</f>
        <v>4598232471.4222336</v>
      </c>
      <c r="V56" s="422">
        <f>O56-U56</f>
        <v>-215161.42223358154</v>
      </c>
      <c r="W56" s="422">
        <f>S56+V56</f>
        <v>-413852.85168170929</v>
      </c>
      <c r="Y56" s="269"/>
      <c r="AA56" s="269"/>
      <c r="AB56" s="270"/>
      <c r="AC56" s="270"/>
      <c r="AD56" s="270"/>
      <c r="AE56" s="270"/>
      <c r="AF56" s="270"/>
      <c r="AG56" s="269"/>
    </row>
    <row r="57" spans="2:33" s="268" customFormat="1" ht="11.5" x14ac:dyDescent="0.25">
      <c r="B57" s="120" t="s">
        <v>147</v>
      </c>
      <c r="C57" s="281">
        <v>90368</v>
      </c>
      <c r="D57" s="435"/>
      <c r="E57" s="299">
        <v>8102000</v>
      </c>
      <c r="F57" s="315">
        <f>(G57/E57)-1</f>
        <v>0.12219205134534672</v>
      </c>
      <c r="G57" s="299">
        <v>9092000</v>
      </c>
      <c r="H57" s="282">
        <v>0.03</v>
      </c>
      <c r="I57" s="283">
        <f t="shared" si="39"/>
        <v>9364760</v>
      </c>
      <c r="J57" s="282">
        <v>0.05</v>
      </c>
      <c r="K57" s="283">
        <f t="shared" si="40"/>
        <v>9546600</v>
      </c>
      <c r="L57" s="433"/>
      <c r="M57" s="421"/>
      <c r="N57" s="433"/>
      <c r="O57" s="421"/>
      <c r="P57" s="424"/>
      <c r="Q57" s="424"/>
      <c r="R57" s="424"/>
      <c r="S57" s="424"/>
      <c r="T57" s="424"/>
      <c r="U57" s="424"/>
      <c r="V57" s="424"/>
      <c r="W57" s="424"/>
      <c r="Y57" s="269"/>
      <c r="AA57" s="269"/>
      <c r="AB57" s="270"/>
      <c r="AC57" s="270"/>
      <c r="AD57" s="270"/>
      <c r="AE57" s="270"/>
      <c r="AF57" s="270"/>
      <c r="AG57" s="269"/>
    </row>
    <row r="58" spans="2:33" s="268" customFormat="1" ht="11.5" x14ac:dyDescent="0.25">
      <c r="B58" s="120" t="s">
        <v>148</v>
      </c>
      <c r="C58" s="281">
        <v>108766</v>
      </c>
      <c r="D58" s="284">
        <v>144</v>
      </c>
      <c r="E58" s="299">
        <v>8982000</v>
      </c>
      <c r="F58" s="315">
        <f>(G58/E58)-1</f>
        <v>0.12213315519928747</v>
      </c>
      <c r="G58" s="299">
        <v>10079000</v>
      </c>
      <c r="H58" s="282">
        <v>0.03</v>
      </c>
      <c r="I58" s="283">
        <f>+(G58*H58)+G58</f>
        <v>10381370</v>
      </c>
      <c r="J58" s="282">
        <v>0.05</v>
      </c>
      <c r="K58" s="283">
        <f>+(G58*J58)+G58</f>
        <v>10582950</v>
      </c>
      <c r="L58" s="370">
        <v>121</v>
      </c>
      <c r="M58" s="299">
        <v>1192130163</v>
      </c>
      <c r="N58" s="370">
        <v>146</v>
      </c>
      <c r="O58" s="299">
        <v>1441902728</v>
      </c>
      <c r="P58" s="323">
        <f t="shared" ref="P58" si="53">+M58+O58</f>
        <v>2634032891</v>
      </c>
      <c r="Q58" s="323">
        <f>M58/(1+F58)</f>
        <v>1062378522.0821511</v>
      </c>
      <c r="R58" s="323">
        <f t="shared" ref="R58" si="54">($Q58*$R$10)+$Q58</f>
        <v>1192201177.4805899</v>
      </c>
      <c r="S58" s="323">
        <f>M58-R58</f>
        <v>-71014.480589866638</v>
      </c>
      <c r="T58" s="323">
        <f>O58/(1+F58)</f>
        <v>1284965800.4659193</v>
      </c>
      <c r="U58" s="323">
        <f t="shared" ref="U58" si="55">($T58*$U$10)+$T58</f>
        <v>1441988621.2828546</v>
      </c>
      <c r="V58" s="323">
        <f>O58-U58</f>
        <v>-85893.282854557037</v>
      </c>
      <c r="W58" s="323">
        <f>S58+V58</f>
        <v>-156907.76344442368</v>
      </c>
      <c r="Y58" s="269"/>
      <c r="AA58" s="269"/>
      <c r="AB58" s="270"/>
      <c r="AC58" s="270"/>
      <c r="AD58" s="270"/>
      <c r="AE58" s="270"/>
      <c r="AF58" s="270"/>
      <c r="AG58" s="269"/>
    </row>
    <row r="59" spans="2:33" s="133" customFormat="1" ht="12.75" customHeight="1" x14ac:dyDescent="0.3">
      <c r="B59" s="290" t="s">
        <v>149</v>
      </c>
      <c r="C59" s="285"/>
      <c r="D59" s="291"/>
      <c r="E59" s="55"/>
      <c r="F59" s="315"/>
      <c r="G59" s="55"/>
      <c r="H59" s="274"/>
      <c r="I59" s="274"/>
      <c r="J59" s="274"/>
      <c r="K59" s="274"/>
      <c r="L59" s="371"/>
      <c r="M59" s="333"/>
      <c r="N59" s="371"/>
      <c r="O59" s="333"/>
      <c r="P59" s="267"/>
      <c r="Q59" s="267"/>
      <c r="R59" s="267"/>
      <c r="S59" s="267"/>
      <c r="T59" s="267"/>
      <c r="U59" s="267"/>
      <c r="V59" s="267"/>
      <c r="W59" s="267"/>
      <c r="Y59" s="272"/>
      <c r="AA59" s="272"/>
      <c r="AB59" s="273"/>
      <c r="AC59" s="273"/>
      <c r="AD59" s="273"/>
      <c r="AE59" s="273"/>
      <c r="AF59" s="273"/>
      <c r="AG59" s="272"/>
    </row>
    <row r="60" spans="2:33" s="268" customFormat="1" ht="12.75" customHeight="1" x14ac:dyDescent="0.25">
      <c r="B60" s="318" t="s">
        <v>150</v>
      </c>
      <c r="C60" s="281">
        <v>54936</v>
      </c>
      <c r="D60" s="445">
        <v>300</v>
      </c>
      <c r="E60" s="300">
        <v>17683000</v>
      </c>
      <c r="F60" s="315">
        <f t="shared" ref="F60:F65" si="56">(G60/E60)-1</f>
        <v>0.12215121868461232</v>
      </c>
      <c r="G60" s="300">
        <v>19843000</v>
      </c>
      <c r="H60" s="282">
        <v>0.03</v>
      </c>
      <c r="I60" s="283">
        <f t="shared" ref="I60:I65" si="57">+(G60*H60)+G60</f>
        <v>20438290</v>
      </c>
      <c r="J60" s="282">
        <v>0.05</v>
      </c>
      <c r="K60" s="283">
        <f t="shared" ref="K60:K65" si="58">+(G60*J60)+G60</f>
        <v>20835150</v>
      </c>
      <c r="L60" s="432">
        <v>909</v>
      </c>
      <c r="M60" s="419">
        <v>16677959500</v>
      </c>
      <c r="N60" s="432">
        <v>876</v>
      </c>
      <c r="O60" s="419">
        <v>16093140500</v>
      </c>
      <c r="P60" s="422">
        <f>+M60+O60</f>
        <v>32771100000</v>
      </c>
      <c r="Q60" s="422">
        <f>M60/(1+F60)</f>
        <v>14862488426.069647</v>
      </c>
      <c r="R60" s="422">
        <f>($Q60*$R$10)+$Q60</f>
        <v>16678684511.735357</v>
      </c>
      <c r="S60" s="422">
        <f>M60-R60</f>
        <v>-725011.73535728455</v>
      </c>
      <c r="T60" s="422">
        <f>O60/(1+F60)</f>
        <v>14341329610.517563</v>
      </c>
      <c r="U60" s="422">
        <f>($T60*$U$10)+$T60</f>
        <v>16093840088.92281</v>
      </c>
      <c r="V60" s="422">
        <f>O60-U60</f>
        <v>-699588.92280960083</v>
      </c>
      <c r="W60" s="422">
        <f>S60+V60</f>
        <v>-1424600.6581668854</v>
      </c>
      <c r="Y60" s="269"/>
      <c r="AA60" s="269"/>
      <c r="AB60" s="270"/>
      <c r="AC60" s="270"/>
      <c r="AD60" s="270"/>
      <c r="AE60" s="270"/>
      <c r="AF60" s="270"/>
      <c r="AG60" s="269"/>
    </row>
    <row r="61" spans="2:33" s="268" customFormat="1" ht="12.75" customHeight="1" x14ac:dyDescent="0.25">
      <c r="B61" s="318" t="s">
        <v>151</v>
      </c>
      <c r="C61" s="281">
        <v>54936</v>
      </c>
      <c r="D61" s="445"/>
      <c r="E61" s="300">
        <v>16335000</v>
      </c>
      <c r="F61" s="315">
        <f t="shared" si="56"/>
        <v>0.12219161310070392</v>
      </c>
      <c r="G61" s="300">
        <v>18331000</v>
      </c>
      <c r="H61" s="282">
        <v>0.03</v>
      </c>
      <c r="I61" s="283">
        <f t="shared" si="57"/>
        <v>18880930</v>
      </c>
      <c r="J61" s="282">
        <v>0.05</v>
      </c>
      <c r="K61" s="283">
        <f t="shared" si="58"/>
        <v>19247550</v>
      </c>
      <c r="L61" s="433"/>
      <c r="M61" s="421"/>
      <c r="N61" s="433"/>
      <c r="O61" s="421"/>
      <c r="P61" s="424"/>
      <c r="Q61" s="424"/>
      <c r="R61" s="424"/>
      <c r="S61" s="424"/>
      <c r="T61" s="424"/>
      <c r="U61" s="424"/>
      <c r="V61" s="424"/>
      <c r="W61" s="424"/>
      <c r="Y61" s="269"/>
      <c r="AA61" s="269"/>
      <c r="AB61" s="270"/>
      <c r="AC61" s="270"/>
      <c r="AD61" s="270"/>
      <c r="AE61" s="270"/>
      <c r="AF61" s="270"/>
      <c r="AG61" s="269"/>
    </row>
    <row r="62" spans="2:33" s="268" customFormat="1" ht="12.75" customHeight="1" x14ac:dyDescent="0.25">
      <c r="B62" s="318" t="s">
        <v>152</v>
      </c>
      <c r="C62" s="281">
        <v>106123</v>
      </c>
      <c r="D62" s="292">
        <v>160</v>
      </c>
      <c r="E62" s="300">
        <v>6959000</v>
      </c>
      <c r="F62" s="315">
        <f t="shared" si="56"/>
        <v>0.12214398620491451</v>
      </c>
      <c r="G62" s="300">
        <v>7809000</v>
      </c>
      <c r="H62" s="282">
        <v>0.03</v>
      </c>
      <c r="I62" s="283">
        <f t="shared" si="57"/>
        <v>8043270</v>
      </c>
      <c r="J62" s="282">
        <v>0.05</v>
      </c>
      <c r="K62" s="283">
        <f t="shared" si="58"/>
        <v>8199450</v>
      </c>
      <c r="L62" s="284">
        <v>260</v>
      </c>
      <c r="M62" s="299">
        <v>1898093500</v>
      </c>
      <c r="N62" s="284">
        <v>265</v>
      </c>
      <c r="O62" s="299">
        <v>1924862500</v>
      </c>
      <c r="P62" s="261">
        <f>+M62+O62</f>
        <v>3822956000</v>
      </c>
      <c r="Q62" s="261">
        <f>M62/(1+F62)</f>
        <v>1691488368.1009092</v>
      </c>
      <c r="R62" s="261">
        <f t="shared" ref="R62:R65" si="59">($Q62*$R$10)+$Q62</f>
        <v>1898188246.6828403</v>
      </c>
      <c r="S62" s="261">
        <f>M62-R62</f>
        <v>-94746.68284034729</v>
      </c>
      <c r="T62" s="261">
        <f>O62/(1+F62)</f>
        <v>1715343595.5307977</v>
      </c>
      <c r="U62" s="261">
        <f t="shared" ref="U62:U65" si="60">($T62*$U$10)+$T62</f>
        <v>1924958582.9046612</v>
      </c>
      <c r="V62" s="261">
        <f t="shared" ref="V62:V65" si="61">O62-U62</f>
        <v>-96082.904661178589</v>
      </c>
      <c r="W62" s="261">
        <f>S62+V62</f>
        <v>-190829.58750152588</v>
      </c>
      <c r="Y62" s="269"/>
      <c r="AA62" s="269"/>
      <c r="AB62" s="270"/>
      <c r="AC62" s="270"/>
      <c r="AD62" s="270"/>
      <c r="AE62" s="270"/>
      <c r="AF62" s="270"/>
      <c r="AG62" s="269"/>
    </row>
    <row r="63" spans="2:33" s="268" customFormat="1" ht="12.75" customHeight="1" x14ac:dyDescent="0.25">
      <c r="B63" s="318" t="s">
        <v>153</v>
      </c>
      <c r="C63" s="436">
        <v>105688</v>
      </c>
      <c r="D63" s="435">
        <v>162</v>
      </c>
      <c r="E63" s="300">
        <v>7242000</v>
      </c>
      <c r="F63" s="315">
        <f t="shared" si="56"/>
        <v>0.1220657276995305</v>
      </c>
      <c r="G63" s="300">
        <v>8126000</v>
      </c>
      <c r="H63" s="282">
        <v>0.03</v>
      </c>
      <c r="I63" s="283">
        <f t="shared" si="57"/>
        <v>8369780</v>
      </c>
      <c r="J63" s="282">
        <v>0.05</v>
      </c>
      <c r="K63" s="283">
        <f t="shared" si="58"/>
        <v>8532300</v>
      </c>
      <c r="L63" s="425">
        <v>448</v>
      </c>
      <c r="M63" s="427">
        <v>3385558000</v>
      </c>
      <c r="N63" s="425">
        <v>439</v>
      </c>
      <c r="O63" s="427">
        <v>3280109000</v>
      </c>
      <c r="P63" s="422">
        <f>+M63+O63</f>
        <v>6665667000</v>
      </c>
      <c r="Q63" s="422">
        <f>M63/(1+F63)</f>
        <v>3017254619.2468619</v>
      </c>
      <c r="R63" s="422">
        <f t="shared" si="59"/>
        <v>3385963133.7188287</v>
      </c>
      <c r="S63" s="422">
        <f>M63-R63</f>
        <v>-405133.71882867813</v>
      </c>
      <c r="T63" s="422">
        <f>O63/(1+F63)</f>
        <v>2923277058.5774059</v>
      </c>
      <c r="U63" s="422">
        <f t="shared" si="60"/>
        <v>3280501515.1355648</v>
      </c>
      <c r="V63" s="422">
        <f t="shared" si="61"/>
        <v>-392515.13556480408</v>
      </c>
      <c r="W63" s="422">
        <f t="shared" ref="W63:W65" si="62">S63+V63</f>
        <v>-797648.85439348221</v>
      </c>
      <c r="Y63" s="269"/>
      <c r="AA63" s="269"/>
      <c r="AB63" s="270"/>
      <c r="AC63" s="270"/>
      <c r="AD63" s="270"/>
      <c r="AE63" s="270"/>
      <c r="AF63" s="270"/>
      <c r="AG63" s="269"/>
    </row>
    <row r="64" spans="2:33" s="268" customFormat="1" ht="12.75" customHeight="1" x14ac:dyDescent="0.25">
      <c r="B64" s="318" t="s">
        <v>154</v>
      </c>
      <c r="C64" s="437"/>
      <c r="D64" s="435">
        <v>162</v>
      </c>
      <c r="E64" s="300">
        <v>7208000</v>
      </c>
      <c r="F64" s="315">
        <f t="shared" si="56"/>
        <v>0.12208657047724758</v>
      </c>
      <c r="G64" s="300">
        <v>8088000</v>
      </c>
      <c r="H64" s="282">
        <v>0.03</v>
      </c>
      <c r="I64" s="283">
        <f t="shared" si="57"/>
        <v>8330640</v>
      </c>
      <c r="J64" s="282">
        <v>0.05</v>
      </c>
      <c r="K64" s="283">
        <f t="shared" si="58"/>
        <v>8492400</v>
      </c>
      <c r="L64" s="430"/>
      <c r="M64" s="450"/>
      <c r="N64" s="430"/>
      <c r="O64" s="450"/>
      <c r="P64" s="423"/>
      <c r="Q64" s="423">
        <f>M64/(1+F64)</f>
        <v>0</v>
      </c>
      <c r="R64" s="423">
        <f t="shared" si="59"/>
        <v>0</v>
      </c>
      <c r="S64" s="423">
        <f>M64-R64</f>
        <v>0</v>
      </c>
      <c r="T64" s="423">
        <f>O64/(1+F64)</f>
        <v>0</v>
      </c>
      <c r="U64" s="423">
        <f t="shared" si="60"/>
        <v>0</v>
      </c>
      <c r="V64" s="423">
        <f t="shared" si="61"/>
        <v>0</v>
      </c>
      <c r="W64" s="423">
        <f t="shared" si="62"/>
        <v>0</v>
      </c>
      <c r="X64" s="270"/>
      <c r="Y64" s="269"/>
      <c r="AA64" s="269"/>
      <c r="AB64" s="270"/>
      <c r="AC64" s="270"/>
      <c r="AD64" s="270"/>
      <c r="AE64" s="270"/>
      <c r="AF64" s="270"/>
      <c r="AG64" s="269"/>
    </row>
    <row r="65" spans="1:33" s="268" customFormat="1" ht="12.75" customHeight="1" thickBot="1" x14ac:dyDescent="0.3">
      <c r="B65" s="318" t="s">
        <v>155</v>
      </c>
      <c r="C65" s="438"/>
      <c r="D65" s="435"/>
      <c r="E65" s="300">
        <v>7127000</v>
      </c>
      <c r="F65" s="315">
        <f t="shared" si="56"/>
        <v>0.12207099761470475</v>
      </c>
      <c r="G65" s="300">
        <v>7997000</v>
      </c>
      <c r="H65" s="282">
        <v>0.03</v>
      </c>
      <c r="I65" s="283">
        <f t="shared" si="57"/>
        <v>8236910</v>
      </c>
      <c r="J65" s="282">
        <v>0.05</v>
      </c>
      <c r="K65" s="283">
        <f t="shared" si="58"/>
        <v>8396850</v>
      </c>
      <c r="L65" s="431"/>
      <c r="M65" s="451"/>
      <c r="N65" s="431"/>
      <c r="O65" s="451"/>
      <c r="P65" s="439"/>
      <c r="Q65" s="439">
        <f>M65/(1+F65)</f>
        <v>0</v>
      </c>
      <c r="R65" s="439">
        <f t="shared" si="59"/>
        <v>0</v>
      </c>
      <c r="S65" s="439"/>
      <c r="T65" s="439">
        <f>O65/(1+F65)</f>
        <v>0</v>
      </c>
      <c r="U65" s="439">
        <f t="shared" si="60"/>
        <v>0</v>
      </c>
      <c r="V65" s="439">
        <f t="shared" si="61"/>
        <v>0</v>
      </c>
      <c r="W65" s="439">
        <f t="shared" si="62"/>
        <v>0</v>
      </c>
      <c r="Y65" s="269"/>
      <c r="AA65" s="269"/>
      <c r="AB65" s="270"/>
      <c r="AC65" s="270"/>
      <c r="AD65" s="270"/>
      <c r="AE65" s="270"/>
      <c r="AF65" s="270"/>
      <c r="AG65" s="269"/>
    </row>
    <row r="66" spans="1:33" s="133" customFormat="1" ht="23.25" customHeight="1" x14ac:dyDescent="0.45">
      <c r="B66" s="71" t="s">
        <v>156</v>
      </c>
      <c r="C66" s="338"/>
      <c r="D66" s="339"/>
      <c r="E66" s="301">
        <f>SUM(E13:E65)</f>
        <v>426229000</v>
      </c>
      <c r="F66" s="387" t="s">
        <v>157</v>
      </c>
      <c r="G66" s="301">
        <f>SUM(G13:G65)</f>
        <v>478294000</v>
      </c>
      <c r="H66" s="336"/>
      <c r="I66" s="301">
        <f>SUM(I13:I65)</f>
        <v>492642820</v>
      </c>
      <c r="J66" s="336"/>
      <c r="K66" s="301">
        <f>SUM(K13:K65)</f>
        <v>502208700</v>
      </c>
      <c r="L66" s="372">
        <f t="shared" ref="L66:W66" si="63">SUM(L13:L65)</f>
        <v>6935</v>
      </c>
      <c r="M66" s="378">
        <f t="shared" si="63"/>
        <v>69174739375</v>
      </c>
      <c r="N66" s="372">
        <f t="shared" si="63"/>
        <v>6938</v>
      </c>
      <c r="O66" s="378">
        <f t="shared" si="63"/>
        <v>69232388154</v>
      </c>
      <c r="P66" s="378">
        <f t="shared" si="63"/>
        <v>138407127529</v>
      </c>
      <c r="Q66" s="378">
        <f t="shared" si="63"/>
        <v>61644495600.59594</v>
      </c>
      <c r="R66" s="378">
        <f t="shared" si="63"/>
        <v>69177452962.988754</v>
      </c>
      <c r="S66" s="378">
        <f t="shared" si="63"/>
        <v>-2713587.9887496158</v>
      </c>
      <c r="T66" s="378">
        <f t="shared" si="63"/>
        <v>61695840190.484612</v>
      </c>
      <c r="U66" s="378">
        <f t="shared" si="63"/>
        <v>69235071861.761826</v>
      </c>
      <c r="V66" s="378">
        <f t="shared" si="63"/>
        <v>-2683707.7618208472</v>
      </c>
      <c r="W66" s="378">
        <f t="shared" si="63"/>
        <v>-5397295.750570463</v>
      </c>
      <c r="X66" s="273"/>
      <c r="Y66" s="272"/>
      <c r="AA66" s="272"/>
      <c r="AB66" s="273"/>
      <c r="AC66" s="273"/>
      <c r="AD66" s="273"/>
      <c r="AE66" s="273"/>
      <c r="AF66" s="273"/>
      <c r="AG66" s="272"/>
    </row>
    <row r="67" spans="1:33" s="133" customFormat="1" ht="26.25" customHeight="1" thickBot="1" x14ac:dyDescent="0.4">
      <c r="A67" s="133" t="s">
        <v>158</v>
      </c>
      <c r="B67" s="77" t="s">
        <v>159</v>
      </c>
      <c r="C67" s="81"/>
      <c r="D67" s="340"/>
      <c r="E67" s="154"/>
      <c r="F67" s="387"/>
      <c r="G67" s="302">
        <f>+SUMPRODUCT(G13:G65,F13:F65)/G66</f>
        <v>0.12215264702432478</v>
      </c>
      <c r="H67" s="337"/>
      <c r="I67" s="337"/>
      <c r="J67" s="337"/>
      <c r="K67" s="337"/>
      <c r="L67" s="373"/>
      <c r="M67" s="328"/>
      <c r="N67" s="373"/>
      <c r="O67" s="329"/>
      <c r="P67" s="316"/>
      <c r="Q67" s="302"/>
      <c r="R67" s="302"/>
      <c r="S67" s="302"/>
      <c r="T67" s="302"/>
      <c r="U67" s="302"/>
      <c r="V67" s="302"/>
      <c r="W67" s="302"/>
      <c r="X67" s="273"/>
      <c r="Y67" s="275"/>
      <c r="AA67" s="272"/>
      <c r="AB67" s="273"/>
      <c r="AC67" s="273"/>
      <c r="AD67" s="273"/>
      <c r="AE67" s="273"/>
      <c r="AF67" s="273"/>
      <c r="AG67" s="272"/>
    </row>
    <row r="68" spans="1:33" s="133" customFormat="1" ht="24" customHeight="1" thickBot="1" x14ac:dyDescent="0.3">
      <c r="B68" s="64" t="s">
        <v>160</v>
      </c>
      <c r="C68" s="65"/>
      <c r="D68" s="341"/>
      <c r="E68" s="156"/>
      <c r="F68" s="387"/>
      <c r="G68" s="303"/>
      <c r="H68" s="303"/>
      <c r="I68" s="303"/>
      <c r="J68" s="303"/>
      <c r="K68" s="303"/>
      <c r="L68" s="156"/>
      <c r="M68" s="303"/>
      <c r="N68" s="156"/>
      <c r="O68" s="303"/>
      <c r="P68" s="303"/>
      <c r="Q68" s="303"/>
      <c r="R68" s="303"/>
      <c r="S68" s="303"/>
      <c r="T68" s="303"/>
      <c r="U68" s="303"/>
      <c r="V68" s="303"/>
      <c r="W68" s="303"/>
      <c r="Y68" s="272"/>
      <c r="AA68" s="272"/>
      <c r="AB68" s="273"/>
      <c r="AC68" s="273"/>
      <c r="AD68" s="273"/>
      <c r="AE68" s="273"/>
      <c r="AF68" s="273"/>
      <c r="AG68" s="272"/>
    </row>
    <row r="69" spans="1:33" s="133" customFormat="1" ht="11.5" x14ac:dyDescent="0.25">
      <c r="B69" s="54" t="s">
        <v>149</v>
      </c>
      <c r="C69" s="54"/>
      <c r="D69" s="107"/>
      <c r="E69" s="151"/>
      <c r="F69" s="387"/>
      <c r="G69" s="85"/>
      <c r="H69" s="85"/>
      <c r="I69" s="85"/>
      <c r="J69" s="85"/>
      <c r="K69" s="85"/>
      <c r="L69" s="157"/>
      <c r="M69" s="85"/>
      <c r="N69" s="157"/>
      <c r="O69" s="85"/>
      <c r="P69" s="85"/>
      <c r="Q69" s="85"/>
      <c r="R69" s="85"/>
      <c r="S69" s="85"/>
      <c r="T69" s="85"/>
      <c r="U69" s="85"/>
      <c r="V69" s="85"/>
      <c r="W69" s="85"/>
      <c r="Y69" s="272"/>
      <c r="AA69" s="272"/>
      <c r="AB69" s="273"/>
      <c r="AC69" s="273"/>
      <c r="AD69" s="273"/>
      <c r="AE69" s="273"/>
      <c r="AF69" s="273"/>
      <c r="AG69" s="272"/>
    </row>
    <row r="70" spans="1:33" s="268" customFormat="1" ht="11.5" x14ac:dyDescent="0.25">
      <c r="B70" s="120" t="s">
        <v>161</v>
      </c>
      <c r="C70" s="120">
        <v>103047</v>
      </c>
      <c r="D70" s="121">
        <v>48</v>
      </c>
      <c r="E70" s="299">
        <v>10652000</v>
      </c>
      <c r="F70" s="315">
        <f t="shared" ref="F70:F79" si="64">(G70/E70)-1</f>
        <v>0.12213668794592558</v>
      </c>
      <c r="G70" s="299">
        <v>11953000</v>
      </c>
      <c r="H70" s="315">
        <v>0.03</v>
      </c>
      <c r="I70" s="332">
        <f t="shared" ref="I70:I75" si="65">+(G70*H70)+G70</f>
        <v>12311590</v>
      </c>
      <c r="J70" s="315">
        <v>0.05</v>
      </c>
      <c r="K70" s="332">
        <f t="shared" ref="K70:K75" si="66">+(G70*J70)+G70</f>
        <v>12550650</v>
      </c>
      <c r="L70" s="284">
        <v>20</v>
      </c>
      <c r="M70" s="299">
        <v>233178500</v>
      </c>
      <c r="N70" s="284">
        <v>42</v>
      </c>
      <c r="O70" s="299">
        <v>468595600</v>
      </c>
      <c r="P70" s="261">
        <f t="shared" ref="P70:P74" si="67">+M70+O70</f>
        <v>701774100</v>
      </c>
      <c r="Q70" s="261">
        <f t="shared" ref="Q70:Q79" si="68">M70/(1+F70)</f>
        <v>207798659.91801223</v>
      </c>
      <c r="R70" s="261">
        <f t="shared" ref="R70:R79" si="69">($Q70*$R$10)+$Q70</f>
        <v>233191656.15999332</v>
      </c>
      <c r="S70" s="261">
        <f t="shared" ref="S70:S72" si="70">M70-R70</f>
        <v>-13156.159993320704</v>
      </c>
      <c r="T70" s="261">
        <f t="shared" ref="T70:T79" si="71">O70/(1+F70)</f>
        <v>417592263.96720493</v>
      </c>
      <c r="U70" s="261">
        <f>($T70*$U$10)+$T70</f>
        <v>468622038.62399739</v>
      </c>
      <c r="V70" s="261">
        <f t="shared" ref="V70:V72" si="72">O70-U70</f>
        <v>-26438.62399739027</v>
      </c>
      <c r="W70" s="261">
        <f t="shared" ref="W70:W72" si="73">S70+V70</f>
        <v>-39594.783990710974</v>
      </c>
      <c r="Y70" s="269"/>
      <c r="AA70" s="269"/>
      <c r="AB70" s="270"/>
      <c r="AC70" s="270"/>
      <c r="AD70" s="270"/>
      <c r="AE70" s="270"/>
      <c r="AF70" s="270"/>
      <c r="AG70" s="269"/>
    </row>
    <row r="71" spans="1:33" s="268" customFormat="1" ht="11.5" x14ac:dyDescent="0.25">
      <c r="B71" s="120" t="s">
        <v>162</v>
      </c>
      <c r="C71" s="120">
        <v>105878</v>
      </c>
      <c r="D71" s="121">
        <v>191</v>
      </c>
      <c r="E71" s="299">
        <v>17243000</v>
      </c>
      <c r="F71" s="315">
        <f t="shared" si="64"/>
        <v>0.12219451371571077</v>
      </c>
      <c r="G71" s="299">
        <v>19350000</v>
      </c>
      <c r="H71" s="315">
        <v>0.03</v>
      </c>
      <c r="I71" s="332">
        <f t="shared" si="65"/>
        <v>19930500</v>
      </c>
      <c r="J71" s="315">
        <v>0.05</v>
      </c>
      <c r="K71" s="332">
        <f t="shared" si="66"/>
        <v>20317500</v>
      </c>
      <c r="L71" s="284">
        <v>23</v>
      </c>
      <c r="M71" s="299">
        <v>333557250</v>
      </c>
      <c r="N71" s="284">
        <v>22</v>
      </c>
      <c r="O71" s="299">
        <v>336505800</v>
      </c>
      <c r="P71" s="261">
        <f t="shared" si="67"/>
        <v>670063050</v>
      </c>
      <c r="Q71" s="261">
        <f t="shared" si="68"/>
        <v>297236571.66666663</v>
      </c>
      <c r="R71" s="261">
        <f t="shared" si="69"/>
        <v>333558880.72433329</v>
      </c>
      <c r="S71" s="261">
        <f t="shared" si="70"/>
        <v>-1630.7243332862854</v>
      </c>
      <c r="T71" s="261">
        <f t="shared" si="71"/>
        <v>299864057.33333331</v>
      </c>
      <c r="U71" s="261">
        <f t="shared" ref="U71:U79" si="74">($T71*$U$10)+$T71</f>
        <v>336507445.13946664</v>
      </c>
      <c r="V71" s="261">
        <f t="shared" si="72"/>
        <v>-1645.1394666433334</v>
      </c>
      <c r="W71" s="261">
        <f t="shared" si="73"/>
        <v>-3275.8637999296188</v>
      </c>
      <c r="Y71" s="269"/>
      <c r="AA71" s="269"/>
      <c r="AB71" s="270"/>
      <c r="AC71" s="270"/>
      <c r="AD71" s="270"/>
      <c r="AE71" s="270"/>
      <c r="AF71" s="270"/>
      <c r="AG71" s="269"/>
    </row>
    <row r="72" spans="1:33" s="268" customFormat="1" ht="11.5" x14ac:dyDescent="0.25">
      <c r="B72" s="120" t="s">
        <v>163</v>
      </c>
      <c r="C72" s="120">
        <v>106180</v>
      </c>
      <c r="D72" s="121">
        <v>197</v>
      </c>
      <c r="E72" s="299">
        <v>17243000</v>
      </c>
      <c r="F72" s="315">
        <f t="shared" si="64"/>
        <v>0.12219451371571077</v>
      </c>
      <c r="G72" s="299">
        <v>19350000</v>
      </c>
      <c r="H72" s="315">
        <v>0.03</v>
      </c>
      <c r="I72" s="332">
        <f t="shared" si="65"/>
        <v>19930500</v>
      </c>
      <c r="J72" s="315">
        <v>0.05</v>
      </c>
      <c r="K72" s="332">
        <f t="shared" si="66"/>
        <v>20317500</v>
      </c>
      <c r="L72" s="284">
        <v>37</v>
      </c>
      <c r="M72" s="299">
        <v>649054350</v>
      </c>
      <c r="N72" s="284">
        <v>37</v>
      </c>
      <c r="O72" s="299">
        <v>626755800</v>
      </c>
      <c r="P72" s="261">
        <f t="shared" si="67"/>
        <v>1275810150</v>
      </c>
      <c r="Q72" s="261">
        <f t="shared" si="68"/>
        <v>578379543</v>
      </c>
      <c r="R72" s="261">
        <f t="shared" si="69"/>
        <v>649057523.15460002</v>
      </c>
      <c r="S72" s="261">
        <f t="shared" si="70"/>
        <v>-3173.1546000242233</v>
      </c>
      <c r="T72" s="261">
        <f t="shared" si="71"/>
        <v>558509057.33333325</v>
      </c>
      <c r="U72" s="261">
        <f t="shared" si="74"/>
        <v>626758864.13946652</v>
      </c>
      <c r="V72" s="261">
        <f t="shared" si="72"/>
        <v>-3064.1394665241241</v>
      </c>
      <c r="W72" s="261">
        <f t="shared" si="73"/>
        <v>-6237.2940665483475</v>
      </c>
      <c r="Y72" s="269"/>
      <c r="AA72" s="269"/>
      <c r="AB72" s="270"/>
      <c r="AC72" s="270"/>
      <c r="AD72" s="270"/>
      <c r="AE72" s="270"/>
      <c r="AF72" s="270"/>
      <c r="AG72" s="269"/>
    </row>
    <row r="73" spans="1:33" s="268" customFormat="1" ht="11.5" x14ac:dyDescent="0.25">
      <c r="B73" s="120" t="s">
        <v>164</v>
      </c>
      <c r="C73" s="120">
        <v>106387</v>
      </c>
      <c r="D73" s="121">
        <v>198</v>
      </c>
      <c r="E73" s="299">
        <v>13627000</v>
      </c>
      <c r="F73" s="315">
        <f t="shared" si="64"/>
        <v>0.12218389961106624</v>
      </c>
      <c r="G73" s="299">
        <v>15292000</v>
      </c>
      <c r="H73" s="315">
        <v>0.03</v>
      </c>
      <c r="I73" s="332">
        <f t="shared" si="65"/>
        <v>15750760</v>
      </c>
      <c r="J73" s="315">
        <v>0.05</v>
      </c>
      <c r="K73" s="332">
        <f t="shared" si="66"/>
        <v>16056600</v>
      </c>
      <c r="L73" s="284">
        <v>37</v>
      </c>
      <c r="M73" s="299">
        <v>530559800</v>
      </c>
      <c r="N73" s="284">
        <v>37</v>
      </c>
      <c r="O73" s="299">
        <v>530559800</v>
      </c>
      <c r="P73" s="261">
        <f t="shared" si="67"/>
        <v>1061119600</v>
      </c>
      <c r="Q73" s="261">
        <f t="shared" si="68"/>
        <v>472792204.72142297</v>
      </c>
      <c r="R73" s="261">
        <f t="shared" si="69"/>
        <v>530567412.13838089</v>
      </c>
      <c r="S73" s="261">
        <f t="shared" ref="S73" si="75">M73-R73</f>
        <v>-7612.1383808851242</v>
      </c>
      <c r="T73" s="261">
        <f t="shared" si="71"/>
        <v>472792204.72142297</v>
      </c>
      <c r="U73" s="261">
        <f t="shared" si="74"/>
        <v>530567412.13838089</v>
      </c>
      <c r="V73" s="261">
        <f t="shared" ref="V73" si="76">O73-U73</f>
        <v>-7612.1383808851242</v>
      </c>
      <c r="W73" s="261">
        <f t="shared" ref="W73" si="77">S73+V73</f>
        <v>-15224.276761770248</v>
      </c>
      <c r="Y73" s="269"/>
      <c r="AA73" s="269"/>
      <c r="AB73" s="270"/>
      <c r="AC73" s="270"/>
      <c r="AD73" s="270"/>
      <c r="AE73" s="270"/>
      <c r="AF73" s="270"/>
      <c r="AG73" s="269"/>
    </row>
    <row r="74" spans="1:33" s="268" customFormat="1" ht="11.5" x14ac:dyDescent="0.25">
      <c r="B74" s="120" t="s">
        <v>165</v>
      </c>
      <c r="C74" s="120">
        <v>107467</v>
      </c>
      <c r="D74" s="121">
        <v>175</v>
      </c>
      <c r="E74" s="299">
        <v>13627000</v>
      </c>
      <c r="F74" s="315">
        <f t="shared" si="64"/>
        <v>0.12218389961106624</v>
      </c>
      <c r="G74" s="299">
        <v>15292000</v>
      </c>
      <c r="H74" s="315">
        <v>0.03</v>
      </c>
      <c r="I74" s="332">
        <f t="shared" si="65"/>
        <v>15750760</v>
      </c>
      <c r="J74" s="315">
        <v>0.05</v>
      </c>
      <c r="K74" s="332">
        <f t="shared" si="66"/>
        <v>16056600</v>
      </c>
      <c r="L74" s="284">
        <v>27</v>
      </c>
      <c r="M74" s="299">
        <v>377639800</v>
      </c>
      <c r="N74" s="284">
        <v>32</v>
      </c>
      <c r="O74" s="299">
        <v>454099800</v>
      </c>
      <c r="P74" s="261">
        <f t="shared" si="67"/>
        <v>831739600</v>
      </c>
      <c r="Q74" s="261">
        <f t="shared" si="68"/>
        <v>336522204.72142297</v>
      </c>
      <c r="R74" s="261">
        <f t="shared" si="69"/>
        <v>377645218.13838089</v>
      </c>
      <c r="S74" s="261">
        <f t="shared" ref="S74" si="78">M74-R74</f>
        <v>-5418.1383808851242</v>
      </c>
      <c r="T74" s="261">
        <f t="shared" si="71"/>
        <v>404657204.72142297</v>
      </c>
      <c r="U74" s="261">
        <f t="shared" si="74"/>
        <v>454106315.13838089</v>
      </c>
      <c r="V74" s="261">
        <f t="shared" ref="V74" si="79">O74-U74</f>
        <v>-6515.1383808851242</v>
      </c>
      <c r="W74" s="261">
        <f t="shared" ref="W74" si="80">S74+V74</f>
        <v>-11933.276761770248</v>
      </c>
      <c r="Y74" s="269"/>
      <c r="AA74" s="269"/>
      <c r="AB74" s="270"/>
      <c r="AC74" s="270"/>
      <c r="AD74" s="270"/>
      <c r="AE74" s="270"/>
      <c r="AF74" s="270"/>
      <c r="AG74" s="269"/>
    </row>
    <row r="75" spans="1:33" s="268" customFormat="1" ht="11.5" x14ac:dyDescent="0.25">
      <c r="B75" s="120" t="s">
        <v>166</v>
      </c>
      <c r="C75" s="120">
        <v>109093</v>
      </c>
      <c r="D75" s="121">
        <v>133</v>
      </c>
      <c r="E75" s="299">
        <v>13877000</v>
      </c>
      <c r="F75" s="315">
        <f t="shared" si="64"/>
        <v>0.12214455573971317</v>
      </c>
      <c r="G75" s="299">
        <v>15572000</v>
      </c>
      <c r="H75" s="315">
        <v>0.03</v>
      </c>
      <c r="I75" s="332">
        <f t="shared" si="65"/>
        <v>16039160</v>
      </c>
      <c r="J75" s="315">
        <v>0.05</v>
      </c>
      <c r="K75" s="332">
        <f t="shared" si="66"/>
        <v>16350600</v>
      </c>
      <c r="L75" s="284">
        <v>5</v>
      </c>
      <c r="M75" s="299">
        <v>59915150</v>
      </c>
      <c r="N75" s="284">
        <v>5</v>
      </c>
      <c r="O75" s="299">
        <v>59915150</v>
      </c>
      <c r="P75" s="261">
        <f t="shared" ref="P75:P76" si="81">+M75+O75</f>
        <v>119830300</v>
      </c>
      <c r="Q75" s="261">
        <f t="shared" si="68"/>
        <v>53393432.863472901</v>
      </c>
      <c r="R75" s="261">
        <f t="shared" si="69"/>
        <v>59918110.35938929</v>
      </c>
      <c r="S75" s="261">
        <f t="shared" ref="S75:S79" si="82">M75-R75</f>
        <v>-2960.3593892902136</v>
      </c>
      <c r="T75" s="261">
        <f t="shared" si="71"/>
        <v>53393432.863472901</v>
      </c>
      <c r="U75" s="261">
        <f t="shared" si="74"/>
        <v>59918110.35938929</v>
      </c>
      <c r="V75" s="261">
        <f t="shared" ref="V75:V79" si="83">O75-U75</f>
        <v>-2960.3593892902136</v>
      </c>
      <c r="W75" s="261">
        <f t="shared" ref="W75:W79" si="84">S75+V75</f>
        <v>-5920.7187785804272</v>
      </c>
      <c r="Y75" s="269"/>
      <c r="AA75" s="269"/>
      <c r="AB75" s="270"/>
      <c r="AC75" s="270"/>
      <c r="AD75" s="270"/>
      <c r="AE75" s="270"/>
      <c r="AF75" s="270"/>
      <c r="AG75" s="269"/>
    </row>
    <row r="76" spans="1:33" s="268" customFormat="1" ht="11.5" x14ac:dyDescent="0.25">
      <c r="B76" s="120" t="s">
        <v>167</v>
      </c>
      <c r="C76" s="120">
        <v>110090</v>
      </c>
      <c r="D76" s="121">
        <v>132</v>
      </c>
      <c r="E76" s="299">
        <v>17475000</v>
      </c>
      <c r="F76" s="315">
        <f t="shared" si="64"/>
        <v>0.12217453505007159</v>
      </c>
      <c r="G76" s="299">
        <v>19610000</v>
      </c>
      <c r="H76" s="315">
        <v>0.03</v>
      </c>
      <c r="I76" s="332">
        <f t="shared" ref="I76:I79" si="85">+(G76*H76)+G76</f>
        <v>20198300</v>
      </c>
      <c r="J76" s="315">
        <v>0.05</v>
      </c>
      <c r="K76" s="332">
        <f t="shared" ref="K76:K79" si="86">+(G76*J76)+G76</f>
        <v>20590500</v>
      </c>
      <c r="L76" s="284">
        <v>5</v>
      </c>
      <c r="M76" s="299">
        <v>75451850</v>
      </c>
      <c r="N76" s="284">
        <v>6</v>
      </c>
      <c r="O76" s="299">
        <v>95061850</v>
      </c>
      <c r="P76" s="261">
        <f t="shared" si="81"/>
        <v>170513700</v>
      </c>
      <c r="Q76" s="261">
        <f t="shared" si="68"/>
        <v>67237178.926568076</v>
      </c>
      <c r="R76" s="261">
        <f t="shared" si="69"/>
        <v>75453562.191394702</v>
      </c>
      <c r="S76" s="261">
        <f t="shared" si="82"/>
        <v>-1712.1913947016001</v>
      </c>
      <c r="T76" s="261">
        <f t="shared" si="71"/>
        <v>84712178.926568076</v>
      </c>
      <c r="U76" s="261">
        <f t="shared" si="74"/>
        <v>95064007.191394702</v>
      </c>
      <c r="V76" s="261">
        <f t="shared" si="83"/>
        <v>-2157.1913947016001</v>
      </c>
      <c r="W76" s="261">
        <f t="shared" si="84"/>
        <v>-3869.3827894032001</v>
      </c>
      <c r="Y76" s="269"/>
      <c r="AA76" s="269"/>
      <c r="AB76" s="270"/>
      <c r="AC76" s="270"/>
      <c r="AD76" s="270"/>
      <c r="AE76" s="270"/>
      <c r="AF76" s="270"/>
      <c r="AG76" s="269"/>
    </row>
    <row r="77" spans="1:33" s="268" customFormat="1" ht="11.5" x14ac:dyDescent="0.25">
      <c r="B77" s="120" t="s">
        <v>168</v>
      </c>
      <c r="C77" s="120">
        <v>110843</v>
      </c>
      <c r="D77" s="121">
        <v>260</v>
      </c>
      <c r="E77" s="299">
        <v>17243000</v>
      </c>
      <c r="F77" s="315">
        <f t="shared" si="64"/>
        <v>0.12219451371571077</v>
      </c>
      <c r="G77" s="299">
        <v>19350000</v>
      </c>
      <c r="H77" s="315">
        <v>0.03</v>
      </c>
      <c r="I77" s="332">
        <f t="shared" si="85"/>
        <v>19930500</v>
      </c>
      <c r="J77" s="315">
        <v>0.05</v>
      </c>
      <c r="K77" s="332">
        <f t="shared" si="86"/>
        <v>20317500</v>
      </c>
      <c r="L77" s="284">
        <v>4</v>
      </c>
      <c r="M77" s="299">
        <v>32802900</v>
      </c>
      <c r="N77" s="284">
        <v>5</v>
      </c>
      <c r="O77" s="299">
        <v>52152900</v>
      </c>
      <c r="P77" s="261">
        <f t="shared" ref="P77" si="87">+M77+O77</f>
        <v>84955800</v>
      </c>
      <c r="Q77" s="261">
        <f t="shared" si="68"/>
        <v>29231028.666666664</v>
      </c>
      <c r="R77" s="261">
        <f t="shared" si="69"/>
        <v>32803060.36973333</v>
      </c>
      <c r="S77" s="261">
        <f t="shared" si="82"/>
        <v>-160.36973332986236</v>
      </c>
      <c r="T77" s="261">
        <f t="shared" si="71"/>
        <v>46474028.666666664</v>
      </c>
      <c r="U77" s="261">
        <f t="shared" si="74"/>
        <v>52153154.969733328</v>
      </c>
      <c r="V77" s="261">
        <f t="shared" si="83"/>
        <v>-254.96973332762718</v>
      </c>
      <c r="W77" s="261">
        <f t="shared" si="84"/>
        <v>-415.33946665748954</v>
      </c>
      <c r="Y77" s="269"/>
      <c r="AA77" s="269"/>
      <c r="AB77" s="270"/>
      <c r="AC77" s="270"/>
      <c r="AD77" s="270"/>
      <c r="AE77" s="270"/>
      <c r="AF77" s="270"/>
      <c r="AG77" s="269"/>
    </row>
    <row r="78" spans="1:33" s="268" customFormat="1" ht="11.5" x14ac:dyDescent="0.25">
      <c r="B78" s="120" t="s">
        <v>169</v>
      </c>
      <c r="C78" s="120">
        <v>110638</v>
      </c>
      <c r="D78" s="121">
        <v>260</v>
      </c>
      <c r="E78" s="299">
        <v>19750000</v>
      </c>
      <c r="F78" s="315">
        <f t="shared" si="64"/>
        <v>0.12217721518987346</v>
      </c>
      <c r="G78" s="299">
        <v>22163000</v>
      </c>
      <c r="H78" s="315">
        <v>0.03</v>
      </c>
      <c r="I78" s="332">
        <f t="shared" si="85"/>
        <v>22827890</v>
      </c>
      <c r="J78" s="315">
        <v>0.05</v>
      </c>
      <c r="K78" s="332">
        <f t="shared" si="86"/>
        <v>23271150</v>
      </c>
      <c r="L78" s="284">
        <v>5</v>
      </c>
      <c r="M78" s="299">
        <v>85274750</v>
      </c>
      <c r="N78" s="284">
        <v>8</v>
      </c>
      <c r="O78" s="299">
        <v>126223500</v>
      </c>
      <c r="P78" s="261">
        <f t="shared" ref="P78:P79" si="88">+M78+O78</f>
        <v>211498250</v>
      </c>
      <c r="Q78" s="261">
        <f t="shared" si="68"/>
        <v>75990448.608040422</v>
      </c>
      <c r="R78" s="261">
        <f t="shared" si="69"/>
        <v>85276481.427942961</v>
      </c>
      <c r="S78" s="261">
        <f t="shared" si="82"/>
        <v>-1731.4279429614544</v>
      </c>
      <c r="T78" s="261">
        <f t="shared" si="71"/>
        <v>112480897.21608084</v>
      </c>
      <c r="U78" s="261">
        <f t="shared" si="74"/>
        <v>126226062.85588592</v>
      </c>
      <c r="V78" s="261">
        <f t="shared" si="83"/>
        <v>-2562.8558859229088</v>
      </c>
      <c r="W78" s="261">
        <f t="shared" si="84"/>
        <v>-4294.2838288843632</v>
      </c>
      <c r="Y78" s="269"/>
      <c r="AA78" s="269"/>
      <c r="AB78" s="270"/>
      <c r="AC78" s="270"/>
      <c r="AD78" s="270"/>
      <c r="AE78" s="270"/>
      <c r="AF78" s="270"/>
      <c r="AG78" s="269"/>
    </row>
    <row r="79" spans="1:33" s="268" customFormat="1" ht="11.5" x14ac:dyDescent="0.25">
      <c r="B79" s="120" t="s">
        <v>170</v>
      </c>
      <c r="C79" s="120">
        <v>110639</v>
      </c>
      <c r="D79" s="121">
        <v>178</v>
      </c>
      <c r="E79" s="299">
        <v>18278000</v>
      </c>
      <c r="F79" s="315">
        <f t="shared" si="64"/>
        <v>0.12216872743188523</v>
      </c>
      <c r="G79" s="299">
        <v>20511000</v>
      </c>
      <c r="H79" s="315">
        <v>0.03</v>
      </c>
      <c r="I79" s="332">
        <f t="shared" si="85"/>
        <v>21126330</v>
      </c>
      <c r="J79" s="315">
        <v>0.05</v>
      </c>
      <c r="K79" s="332">
        <f t="shared" si="86"/>
        <v>21536550</v>
      </c>
      <c r="L79" s="284">
        <v>10</v>
      </c>
      <c r="M79" s="299">
        <v>110564400</v>
      </c>
      <c r="N79" s="284">
        <v>13</v>
      </c>
      <c r="O79" s="299">
        <v>172097400</v>
      </c>
      <c r="P79" s="261">
        <f t="shared" si="88"/>
        <v>282661800</v>
      </c>
      <c r="Q79" s="261">
        <f t="shared" si="68"/>
        <v>98527429.340353966</v>
      </c>
      <c r="R79" s="261">
        <f t="shared" si="69"/>
        <v>110567481.20574522</v>
      </c>
      <c r="S79" s="261">
        <f t="shared" si="82"/>
        <v>-3081.2057452201843</v>
      </c>
      <c r="T79" s="261">
        <f t="shared" si="71"/>
        <v>153361429.34035397</v>
      </c>
      <c r="U79" s="261">
        <f t="shared" si="74"/>
        <v>172102196.00574523</v>
      </c>
      <c r="V79" s="261">
        <f t="shared" si="83"/>
        <v>-4796.0057452321053</v>
      </c>
      <c r="W79" s="261">
        <f t="shared" si="84"/>
        <v>-7877.2114904522896</v>
      </c>
      <c r="Y79" s="269"/>
      <c r="AA79" s="269"/>
      <c r="AB79" s="270"/>
      <c r="AC79" s="270"/>
      <c r="AD79" s="270"/>
      <c r="AE79" s="270"/>
      <c r="AF79" s="270"/>
      <c r="AG79" s="269"/>
    </row>
    <row r="80" spans="1:33" s="133" customFormat="1" ht="11.5" x14ac:dyDescent="0.25">
      <c r="B80" s="285" t="s">
        <v>102</v>
      </c>
      <c r="C80" s="285"/>
      <c r="D80" s="286"/>
      <c r="E80" s="304"/>
      <c r="F80" s="315"/>
      <c r="G80" s="304"/>
      <c r="H80" s="293"/>
      <c r="I80" s="293"/>
      <c r="J80" s="293"/>
      <c r="K80" s="293"/>
      <c r="L80" s="293"/>
      <c r="M80" s="293"/>
      <c r="N80" s="293"/>
      <c r="O80" s="293"/>
      <c r="P80" s="317"/>
      <c r="Q80" s="317"/>
      <c r="R80" s="317"/>
      <c r="S80" s="317"/>
      <c r="T80" s="317"/>
      <c r="U80" s="317"/>
      <c r="V80" s="317"/>
      <c r="W80" s="317"/>
      <c r="Y80" s="272"/>
      <c r="AA80" s="272"/>
      <c r="AB80" s="273"/>
      <c r="AC80" s="273"/>
      <c r="AD80" s="273"/>
      <c r="AE80" s="273"/>
      <c r="AF80" s="273"/>
      <c r="AG80" s="272"/>
    </row>
    <row r="81" spans="2:33" s="268" customFormat="1" ht="11.5" x14ac:dyDescent="0.25">
      <c r="B81" s="120" t="s">
        <v>171</v>
      </c>
      <c r="C81" s="120">
        <v>1047</v>
      </c>
      <c r="D81" s="121">
        <v>26</v>
      </c>
      <c r="E81" s="299">
        <v>10751000</v>
      </c>
      <c r="F81" s="315">
        <f t="shared" ref="F81:F89" si="89">(G81/E81)-1</f>
        <v>0.12212817412333732</v>
      </c>
      <c r="G81" s="299">
        <v>12064000</v>
      </c>
      <c r="H81" s="282">
        <v>0.03</v>
      </c>
      <c r="I81" s="283">
        <f t="shared" ref="I81:I90" si="90">+(G81*H81)+G81</f>
        <v>12425920</v>
      </c>
      <c r="J81" s="282">
        <v>0.05</v>
      </c>
      <c r="K81" s="283">
        <f t="shared" ref="K81:K90" si="91">+(G81*J81)+G81</f>
        <v>12667200</v>
      </c>
      <c r="L81" s="284">
        <v>33</v>
      </c>
      <c r="M81" s="299">
        <v>324642240</v>
      </c>
      <c r="N81" s="374">
        <v>32</v>
      </c>
      <c r="O81" s="299">
        <v>320419840</v>
      </c>
      <c r="P81" s="261">
        <f>+M81+O81</f>
        <v>645062080</v>
      </c>
      <c r="Q81" s="261">
        <f t="shared" ref="Q81:Q87" si="92">M81/(1+F81)</f>
        <v>289309410</v>
      </c>
      <c r="R81" s="261">
        <f t="shared" ref="R81:R96" si="93">($Q81*$R$10)+$Q81</f>
        <v>324663019.90200001</v>
      </c>
      <c r="S81" s="261">
        <f t="shared" ref="S81:S90" si="94">M81-R81</f>
        <v>-20779.902000010014</v>
      </c>
      <c r="T81" s="261">
        <f t="shared" ref="T81:T87" si="95">O81/(1+F81)</f>
        <v>285546560</v>
      </c>
      <c r="U81" s="261">
        <f t="shared" ref="U81:U96" si="96">($T81*$U$10)+$T81</f>
        <v>320440349.63199997</v>
      </c>
      <c r="V81" s="261">
        <f t="shared" ref="V81:V90" si="97">O81-U81</f>
        <v>-20509.631999969482</v>
      </c>
      <c r="W81" s="261">
        <f t="shared" ref="W81:W90" si="98">S81+V81</f>
        <v>-41289.533999979496</v>
      </c>
      <c r="Y81" s="269"/>
      <c r="AA81" s="269"/>
      <c r="AB81" s="270"/>
      <c r="AC81" s="270"/>
      <c r="AD81" s="270"/>
      <c r="AE81" s="270"/>
      <c r="AF81" s="270"/>
      <c r="AG81" s="269"/>
    </row>
    <row r="82" spans="2:33" s="268" customFormat="1" ht="11.5" x14ac:dyDescent="0.25">
      <c r="B82" s="120" t="s">
        <v>172</v>
      </c>
      <c r="C82" s="120">
        <v>16878</v>
      </c>
      <c r="D82" s="121">
        <v>26</v>
      </c>
      <c r="E82" s="299">
        <v>10751000</v>
      </c>
      <c r="F82" s="315">
        <f t="shared" si="89"/>
        <v>0.12212817412333732</v>
      </c>
      <c r="G82" s="299">
        <v>12064000</v>
      </c>
      <c r="H82" s="282">
        <v>0.03</v>
      </c>
      <c r="I82" s="283">
        <f t="shared" si="90"/>
        <v>12425920</v>
      </c>
      <c r="J82" s="282">
        <v>0.05</v>
      </c>
      <c r="K82" s="283">
        <f t="shared" si="91"/>
        <v>12667200</v>
      </c>
      <c r="L82" s="284">
        <v>44</v>
      </c>
      <c r="M82" s="299">
        <v>432615040</v>
      </c>
      <c r="N82" s="374">
        <v>42</v>
      </c>
      <c r="O82" s="299">
        <v>420551040</v>
      </c>
      <c r="P82" s="261">
        <f t="shared" ref="P82:P90" si="99">+M82+O82</f>
        <v>853166080</v>
      </c>
      <c r="Q82" s="261">
        <f t="shared" si="92"/>
        <v>385530860</v>
      </c>
      <c r="R82" s="261">
        <f t="shared" si="93"/>
        <v>432642731.09200001</v>
      </c>
      <c r="S82" s="261">
        <f t="shared" ref="S82:S87" si="100">M82-R82</f>
        <v>-27691.092000007629</v>
      </c>
      <c r="T82" s="261">
        <f t="shared" si="95"/>
        <v>374779860</v>
      </c>
      <c r="U82" s="261">
        <f t="shared" si="96"/>
        <v>420577958.89200002</v>
      </c>
      <c r="V82" s="261">
        <f t="shared" si="97"/>
        <v>-26918.89200001955</v>
      </c>
      <c r="W82" s="261">
        <f t="shared" ref="W82:W87" si="101">S82+V82</f>
        <v>-54609.98400002718</v>
      </c>
      <c r="Y82" s="269"/>
      <c r="AA82" s="269"/>
      <c r="AB82" s="270"/>
      <c r="AC82" s="270"/>
      <c r="AD82" s="270"/>
      <c r="AE82" s="270"/>
      <c r="AF82" s="270"/>
      <c r="AG82" s="269"/>
    </row>
    <row r="83" spans="2:33" s="268" customFormat="1" ht="11.5" x14ac:dyDescent="0.25">
      <c r="B83" s="120" t="s">
        <v>173</v>
      </c>
      <c r="C83" s="120">
        <v>107496</v>
      </c>
      <c r="D83" s="121">
        <v>26</v>
      </c>
      <c r="E83" s="299">
        <v>10751000</v>
      </c>
      <c r="F83" s="315">
        <f t="shared" si="89"/>
        <v>0.12212817412333732</v>
      </c>
      <c r="G83" s="299">
        <v>12064000</v>
      </c>
      <c r="H83" s="282">
        <v>0.03</v>
      </c>
      <c r="I83" s="283">
        <f t="shared" si="90"/>
        <v>12425920</v>
      </c>
      <c r="J83" s="282">
        <v>0.05</v>
      </c>
      <c r="K83" s="283">
        <f t="shared" si="91"/>
        <v>12667200</v>
      </c>
      <c r="L83" s="284">
        <v>21</v>
      </c>
      <c r="M83" s="299">
        <v>207018240</v>
      </c>
      <c r="N83" s="374">
        <v>23</v>
      </c>
      <c r="O83" s="299">
        <v>230301760</v>
      </c>
      <c r="P83" s="261">
        <f t="shared" si="99"/>
        <v>437320000</v>
      </c>
      <c r="Q83" s="261">
        <f t="shared" si="92"/>
        <v>184487160</v>
      </c>
      <c r="R83" s="261">
        <f t="shared" si="93"/>
        <v>207031490.95199999</v>
      </c>
      <c r="S83" s="261">
        <f t="shared" si="100"/>
        <v>-13250.951999992132</v>
      </c>
      <c r="T83" s="261">
        <f t="shared" si="95"/>
        <v>205236590</v>
      </c>
      <c r="U83" s="261">
        <f t="shared" si="96"/>
        <v>230316501.29800001</v>
      </c>
      <c r="V83" s="261">
        <f t="shared" si="97"/>
        <v>-14741.298000007868</v>
      </c>
      <c r="W83" s="261">
        <f t="shared" si="101"/>
        <v>-27992.25</v>
      </c>
      <c r="Y83" s="269"/>
      <c r="AA83" s="269"/>
      <c r="AB83" s="270"/>
      <c r="AC83" s="270"/>
      <c r="AD83" s="270"/>
      <c r="AE83" s="270"/>
      <c r="AF83" s="270"/>
      <c r="AG83" s="269"/>
    </row>
    <row r="84" spans="2:33" s="268" customFormat="1" ht="11.5" x14ac:dyDescent="0.25">
      <c r="B84" s="120" t="s">
        <v>174</v>
      </c>
      <c r="C84" s="120">
        <v>105459</v>
      </c>
      <c r="D84" s="121">
        <v>22</v>
      </c>
      <c r="E84" s="299">
        <v>10751000</v>
      </c>
      <c r="F84" s="315">
        <f t="shared" si="89"/>
        <v>0.12212817412333732</v>
      </c>
      <c r="G84" s="299">
        <v>12064000</v>
      </c>
      <c r="H84" s="282">
        <v>0.03</v>
      </c>
      <c r="I84" s="283">
        <f t="shared" si="90"/>
        <v>12425920</v>
      </c>
      <c r="J84" s="282">
        <v>0.05</v>
      </c>
      <c r="K84" s="283">
        <f t="shared" si="91"/>
        <v>12667200</v>
      </c>
      <c r="L84" s="284">
        <v>13</v>
      </c>
      <c r="M84" s="299">
        <v>127999040</v>
      </c>
      <c r="N84" s="374">
        <v>13</v>
      </c>
      <c r="O84" s="299">
        <v>130170560</v>
      </c>
      <c r="P84" s="261">
        <f t="shared" si="99"/>
        <v>258169600</v>
      </c>
      <c r="Q84" s="261">
        <f t="shared" si="92"/>
        <v>114068110</v>
      </c>
      <c r="R84" s="261">
        <f t="shared" si="93"/>
        <v>128007233.042</v>
      </c>
      <c r="S84" s="261">
        <f t="shared" si="100"/>
        <v>-8193.0419999957085</v>
      </c>
      <c r="T84" s="261">
        <f t="shared" si="95"/>
        <v>116003290</v>
      </c>
      <c r="U84" s="261">
        <f t="shared" si="96"/>
        <v>130178892.038</v>
      </c>
      <c r="V84" s="261">
        <f t="shared" si="97"/>
        <v>-8332.0380000025034</v>
      </c>
      <c r="W84" s="261">
        <f t="shared" si="101"/>
        <v>-16525.079999998212</v>
      </c>
      <c r="Y84" s="269"/>
      <c r="AA84" s="269"/>
      <c r="AB84" s="270"/>
      <c r="AC84" s="270"/>
      <c r="AD84" s="270"/>
      <c r="AE84" s="270"/>
      <c r="AF84" s="270"/>
      <c r="AG84" s="269"/>
    </row>
    <row r="85" spans="2:33" s="268" customFormat="1" ht="11.5" x14ac:dyDescent="0.25">
      <c r="B85" s="120" t="s">
        <v>175</v>
      </c>
      <c r="C85" s="120">
        <v>52282</v>
      </c>
      <c r="D85" s="121">
        <v>44</v>
      </c>
      <c r="E85" s="299">
        <v>11137000</v>
      </c>
      <c r="F85" s="315">
        <f t="shared" si="89"/>
        <v>0.12211547095268016</v>
      </c>
      <c r="G85" s="299">
        <v>12497000</v>
      </c>
      <c r="H85" s="282">
        <v>0.03</v>
      </c>
      <c r="I85" s="283">
        <f t="shared" si="90"/>
        <v>12871910</v>
      </c>
      <c r="J85" s="282">
        <v>0.05</v>
      </c>
      <c r="K85" s="283">
        <f t="shared" si="91"/>
        <v>13121850</v>
      </c>
      <c r="L85" s="284">
        <v>21</v>
      </c>
      <c r="M85" s="299">
        <v>212573970</v>
      </c>
      <c r="N85" s="284">
        <v>21</v>
      </c>
      <c r="O85" s="299">
        <v>214323550</v>
      </c>
      <c r="P85" s="261">
        <f t="shared" si="99"/>
        <v>426897520</v>
      </c>
      <c r="Q85" s="261">
        <f t="shared" si="92"/>
        <v>189440370.00000003</v>
      </c>
      <c r="R85" s="261">
        <f t="shared" si="93"/>
        <v>212589983.21400005</v>
      </c>
      <c r="S85" s="261">
        <f t="shared" si="100"/>
        <v>-16013.214000046253</v>
      </c>
      <c r="T85" s="261">
        <f t="shared" si="95"/>
        <v>190999550.00000003</v>
      </c>
      <c r="U85" s="261">
        <f t="shared" si="96"/>
        <v>214339695.01000005</v>
      </c>
      <c r="V85" s="261">
        <f t="shared" si="97"/>
        <v>-16145.010000050068</v>
      </c>
      <c r="W85" s="261">
        <f t="shared" si="101"/>
        <v>-32158.224000096321</v>
      </c>
      <c r="Y85" s="269"/>
      <c r="AA85" s="269"/>
      <c r="AB85" s="270"/>
      <c r="AC85" s="270"/>
      <c r="AD85" s="270"/>
      <c r="AE85" s="270"/>
      <c r="AF85" s="270"/>
      <c r="AG85" s="269"/>
    </row>
    <row r="86" spans="2:33" s="268" customFormat="1" ht="11.5" x14ac:dyDescent="0.25">
      <c r="B86" s="120" t="s">
        <v>176</v>
      </c>
      <c r="C86" s="120">
        <v>103306</v>
      </c>
      <c r="D86" s="121">
        <v>44</v>
      </c>
      <c r="E86" s="299">
        <v>11137000</v>
      </c>
      <c r="F86" s="315">
        <f t="shared" si="89"/>
        <v>0.12211547095268016</v>
      </c>
      <c r="G86" s="299">
        <v>12497000</v>
      </c>
      <c r="H86" s="282">
        <v>0.03</v>
      </c>
      <c r="I86" s="283">
        <f t="shared" si="90"/>
        <v>12871910</v>
      </c>
      <c r="J86" s="282">
        <v>0.05</v>
      </c>
      <c r="K86" s="283">
        <f t="shared" si="91"/>
        <v>13121850</v>
      </c>
      <c r="L86" s="284">
        <v>55</v>
      </c>
      <c r="M86" s="299">
        <v>555866560</v>
      </c>
      <c r="N86" s="284">
        <v>52</v>
      </c>
      <c r="O86" s="299">
        <v>530872560</v>
      </c>
      <c r="P86" s="261">
        <f t="shared" si="99"/>
        <v>1086739120</v>
      </c>
      <c r="Q86" s="261">
        <f t="shared" si="92"/>
        <v>495373760.00000006</v>
      </c>
      <c r="R86" s="261">
        <f t="shared" si="93"/>
        <v>555908433.47200012</v>
      </c>
      <c r="S86" s="261">
        <f t="shared" si="100"/>
        <v>-41873.47200012207</v>
      </c>
      <c r="T86" s="261">
        <f t="shared" si="95"/>
        <v>473099760.00000006</v>
      </c>
      <c r="U86" s="261">
        <f t="shared" si="96"/>
        <v>530912550.67200005</v>
      </c>
      <c r="V86" s="261">
        <f t="shared" si="97"/>
        <v>-39990.672000050545</v>
      </c>
      <c r="W86" s="261">
        <f t="shared" si="101"/>
        <v>-81864.144000172615</v>
      </c>
      <c r="Y86" s="269"/>
      <c r="AA86" s="269"/>
      <c r="AB86" s="270"/>
      <c r="AC86" s="270"/>
      <c r="AD86" s="270"/>
      <c r="AE86" s="270"/>
      <c r="AF86" s="270"/>
      <c r="AG86" s="269"/>
    </row>
    <row r="87" spans="2:33" s="268" customFormat="1" ht="11.5" x14ac:dyDescent="0.25">
      <c r="B87" s="120" t="s">
        <v>177</v>
      </c>
      <c r="C87" s="441">
        <v>105373</v>
      </c>
      <c r="D87" s="443">
        <v>42</v>
      </c>
      <c r="E87" s="299">
        <v>11137000</v>
      </c>
      <c r="F87" s="315">
        <f t="shared" si="89"/>
        <v>0.12211547095268016</v>
      </c>
      <c r="G87" s="299">
        <v>12497000</v>
      </c>
      <c r="H87" s="282">
        <v>0.03</v>
      </c>
      <c r="I87" s="283">
        <f t="shared" si="90"/>
        <v>12871910</v>
      </c>
      <c r="J87" s="282">
        <v>0.05</v>
      </c>
      <c r="K87" s="283">
        <f>+(G87*J87)+G87</f>
        <v>13121850</v>
      </c>
      <c r="L87" s="425">
        <v>33</v>
      </c>
      <c r="M87" s="427">
        <v>332920080</v>
      </c>
      <c r="N87" s="425">
        <v>22</v>
      </c>
      <c r="O87" s="427">
        <v>224696060</v>
      </c>
      <c r="P87" s="417">
        <f t="shared" si="99"/>
        <v>557616140</v>
      </c>
      <c r="Q87" s="417">
        <f t="shared" si="92"/>
        <v>296689680</v>
      </c>
      <c r="R87" s="417">
        <f t="shared" si="93"/>
        <v>332945158.89600003</v>
      </c>
      <c r="S87" s="417">
        <f t="shared" si="100"/>
        <v>-25078.896000027657</v>
      </c>
      <c r="T87" s="417">
        <f t="shared" si="95"/>
        <v>200243260.00000003</v>
      </c>
      <c r="U87" s="417">
        <f t="shared" si="96"/>
        <v>224712986.37200004</v>
      </c>
      <c r="V87" s="417">
        <f t="shared" si="97"/>
        <v>-16926.372000038624</v>
      </c>
      <c r="W87" s="417">
        <f t="shared" si="101"/>
        <v>-42005.26800006628</v>
      </c>
      <c r="Y87" s="269"/>
      <c r="AA87" s="269"/>
      <c r="AB87" s="270"/>
      <c r="AC87" s="270"/>
      <c r="AD87" s="270"/>
      <c r="AE87" s="270"/>
      <c r="AF87" s="270"/>
      <c r="AG87" s="269"/>
    </row>
    <row r="88" spans="2:33" s="268" customFormat="1" ht="12" customHeight="1" x14ac:dyDescent="0.25">
      <c r="B88" s="120" t="s">
        <v>178</v>
      </c>
      <c r="C88" s="442"/>
      <c r="D88" s="444"/>
      <c r="E88" s="299">
        <v>10751000</v>
      </c>
      <c r="F88" s="315">
        <f t="shared" si="89"/>
        <v>0.12212817412333732</v>
      </c>
      <c r="G88" s="299">
        <v>12064000</v>
      </c>
      <c r="H88" s="282">
        <v>0.03</v>
      </c>
      <c r="I88" s="283">
        <f t="shared" si="90"/>
        <v>12425920</v>
      </c>
      <c r="J88" s="282">
        <v>0.05</v>
      </c>
      <c r="K88" s="283">
        <f t="shared" si="91"/>
        <v>12667200</v>
      </c>
      <c r="L88" s="426"/>
      <c r="M88" s="428"/>
      <c r="N88" s="426"/>
      <c r="O88" s="429"/>
      <c r="P88" s="418"/>
      <c r="Q88" s="418"/>
      <c r="R88" s="418"/>
      <c r="S88" s="418"/>
      <c r="T88" s="418"/>
      <c r="U88" s="418"/>
      <c r="V88" s="418"/>
      <c r="W88" s="418"/>
      <c r="Y88" s="269"/>
      <c r="AA88" s="269"/>
      <c r="AB88" s="270"/>
      <c r="AC88" s="270"/>
      <c r="AD88" s="270"/>
      <c r="AE88" s="270"/>
      <c r="AF88" s="270"/>
      <c r="AG88" s="269"/>
    </row>
    <row r="89" spans="2:33" s="268" customFormat="1" ht="11.5" x14ac:dyDescent="0.25">
      <c r="B89" s="319" t="s">
        <v>179</v>
      </c>
      <c r="C89" s="120">
        <v>110671</v>
      </c>
      <c r="D89" s="121">
        <v>40</v>
      </c>
      <c r="E89" s="299">
        <v>7600000</v>
      </c>
      <c r="F89" s="315">
        <f t="shared" si="89"/>
        <v>0.12210526315789472</v>
      </c>
      <c r="G89" s="299">
        <v>8528000</v>
      </c>
      <c r="H89" s="282">
        <v>0.03</v>
      </c>
      <c r="I89" s="283">
        <f t="shared" si="90"/>
        <v>8783840</v>
      </c>
      <c r="J89" s="282">
        <v>0.05</v>
      </c>
      <c r="K89" s="283">
        <f t="shared" si="91"/>
        <v>8954400</v>
      </c>
      <c r="L89" s="284">
        <v>156</v>
      </c>
      <c r="M89" s="299">
        <v>1077086400</v>
      </c>
      <c r="N89" s="284">
        <v>139</v>
      </c>
      <c r="O89" s="299">
        <v>968695520</v>
      </c>
      <c r="P89" s="261">
        <f t="shared" si="99"/>
        <v>2045781920</v>
      </c>
      <c r="Q89" s="261">
        <f>M89/(1+F89)</f>
        <v>959880000</v>
      </c>
      <c r="R89" s="261">
        <f t="shared" si="93"/>
        <v>1077177336</v>
      </c>
      <c r="S89" s="261">
        <f>M89-R89</f>
        <v>-90936</v>
      </c>
      <c r="T89" s="261">
        <f>O89/(1+F89)</f>
        <v>863284000</v>
      </c>
      <c r="U89" s="261">
        <f t="shared" si="96"/>
        <v>968777304.79999995</v>
      </c>
      <c r="V89" s="261">
        <f>O89-U89</f>
        <v>-81784.799999952316</v>
      </c>
      <c r="W89" s="261">
        <f>S89+V89</f>
        <v>-172720.79999995232</v>
      </c>
      <c r="Y89" s="269"/>
      <c r="AA89" s="269"/>
      <c r="AB89" s="270"/>
      <c r="AC89" s="270"/>
      <c r="AD89" s="270"/>
      <c r="AE89" s="270"/>
      <c r="AF89" s="270"/>
      <c r="AG89" s="269"/>
    </row>
    <row r="90" spans="2:33" s="268" customFormat="1" ht="11.5" x14ac:dyDescent="0.25">
      <c r="B90" s="319" t="s">
        <v>180</v>
      </c>
      <c r="C90" s="120">
        <v>108689</v>
      </c>
      <c r="D90" s="121">
        <v>112</v>
      </c>
      <c r="E90" s="299">
        <v>18393000</v>
      </c>
      <c r="F90" s="315">
        <f>(G90/E90)-1</f>
        <v>0.12216604142880438</v>
      </c>
      <c r="G90" s="299">
        <v>20640000</v>
      </c>
      <c r="H90" s="282">
        <v>0.03</v>
      </c>
      <c r="I90" s="283">
        <f t="shared" si="90"/>
        <v>21259200</v>
      </c>
      <c r="J90" s="282">
        <v>0.05</v>
      </c>
      <c r="K90" s="283">
        <f t="shared" si="91"/>
        <v>21672000</v>
      </c>
      <c r="L90" s="284">
        <v>7</v>
      </c>
      <c r="M90" s="299">
        <v>45045701</v>
      </c>
      <c r="N90" s="284">
        <v>7</v>
      </c>
      <c r="O90" s="299">
        <v>20765800</v>
      </c>
      <c r="P90" s="261">
        <f t="shared" si="99"/>
        <v>65811501</v>
      </c>
      <c r="Q90" s="261">
        <f>M90/(1+F90)</f>
        <v>40141743.144040696</v>
      </c>
      <c r="R90" s="261">
        <f t="shared" si="93"/>
        <v>45047064.156242467</v>
      </c>
      <c r="S90" s="261">
        <f t="shared" si="94"/>
        <v>-1363.156242467463</v>
      </c>
      <c r="T90" s="261">
        <f>O90/(1+F90)</f>
        <v>18505104.622093026</v>
      </c>
      <c r="U90" s="261">
        <f t="shared" si="96"/>
        <v>20766428.406912792</v>
      </c>
      <c r="V90" s="261">
        <f t="shared" si="97"/>
        <v>-628.40691279247403</v>
      </c>
      <c r="W90" s="261">
        <f t="shared" si="98"/>
        <v>-1991.563155259937</v>
      </c>
      <c r="Y90" s="269"/>
      <c r="AA90" s="269"/>
      <c r="AB90" s="270"/>
      <c r="AC90" s="270"/>
      <c r="AD90" s="270"/>
      <c r="AE90" s="270"/>
      <c r="AF90" s="270"/>
      <c r="AG90" s="269"/>
    </row>
    <row r="91" spans="2:33" s="268" customFormat="1" ht="11.5" x14ac:dyDescent="0.25">
      <c r="B91" s="349"/>
      <c r="C91" s="120"/>
      <c r="D91" s="121"/>
      <c r="E91" s="351"/>
      <c r="F91" s="315"/>
      <c r="G91" s="351"/>
      <c r="H91" s="353"/>
      <c r="I91" s="354"/>
      <c r="J91" s="353"/>
      <c r="K91" s="354"/>
      <c r="L91" s="350"/>
      <c r="M91" s="351"/>
      <c r="N91" s="375"/>
      <c r="O91" s="351"/>
      <c r="P91" s="352"/>
      <c r="Q91" s="352"/>
      <c r="R91" s="352"/>
      <c r="S91" s="352"/>
      <c r="T91" s="352"/>
      <c r="U91" s="352"/>
      <c r="V91" s="352"/>
      <c r="W91" s="352"/>
      <c r="Y91" s="269"/>
      <c r="AA91" s="269"/>
      <c r="AB91" s="270"/>
      <c r="AC91" s="270"/>
      <c r="AD91" s="270"/>
      <c r="AE91" s="270"/>
      <c r="AF91" s="270"/>
      <c r="AG91" s="269"/>
    </row>
    <row r="92" spans="2:33" s="133" customFormat="1" ht="13" x14ac:dyDescent="0.3">
      <c r="B92" s="306" t="s">
        <v>115</v>
      </c>
      <c r="C92" s="325"/>
      <c r="D92" s="326"/>
      <c r="E92" s="305"/>
      <c r="F92" s="315"/>
      <c r="G92" s="312"/>
      <c r="H92" s="294"/>
      <c r="I92" s="294"/>
      <c r="J92" s="294"/>
      <c r="K92" s="294"/>
      <c r="L92" s="312"/>
      <c r="M92" s="312"/>
      <c r="N92" s="294"/>
      <c r="O92" s="312"/>
      <c r="P92" s="312"/>
      <c r="Q92" s="312"/>
      <c r="R92" s="312"/>
      <c r="S92" s="312"/>
      <c r="T92" s="312"/>
      <c r="U92" s="312"/>
      <c r="V92" s="312"/>
      <c r="W92" s="312"/>
      <c r="Y92" s="272"/>
      <c r="AA92" s="272"/>
      <c r="AB92" s="273"/>
      <c r="AC92" s="273"/>
      <c r="AD92" s="273"/>
      <c r="AE92" s="273"/>
      <c r="AF92" s="273"/>
      <c r="AG92" s="272"/>
    </row>
    <row r="93" spans="2:33" s="133" customFormat="1" ht="11.5" x14ac:dyDescent="0.25">
      <c r="B93" s="320" t="s">
        <v>181</v>
      </c>
      <c r="C93" s="120">
        <v>1046</v>
      </c>
      <c r="D93" s="121">
        <v>26</v>
      </c>
      <c r="E93" s="300">
        <v>6643000</v>
      </c>
      <c r="F93" s="315">
        <f t="shared" ref="F93:F105" si="102">(G93/E93)-1</f>
        <v>0.12208339605599883</v>
      </c>
      <c r="G93" s="300">
        <v>7454000</v>
      </c>
      <c r="H93" s="282">
        <v>0.03</v>
      </c>
      <c r="I93" s="283">
        <f t="shared" ref="I93:I103" si="103">+(G93*H93)+G93</f>
        <v>7677620</v>
      </c>
      <c r="J93" s="282">
        <v>0.05</v>
      </c>
      <c r="K93" s="283">
        <f t="shared" ref="K93:K103" si="104">+(G93*J93)+G93</f>
        <v>7826700</v>
      </c>
      <c r="L93" s="284">
        <v>58</v>
      </c>
      <c r="M93" s="299">
        <v>304500650</v>
      </c>
      <c r="N93" s="284">
        <v>57</v>
      </c>
      <c r="O93" s="299">
        <v>319046650</v>
      </c>
      <c r="P93" s="261">
        <f t="shared" ref="P93:P96" si="105">+M93+O93</f>
        <v>623547300</v>
      </c>
      <c r="Q93" s="261">
        <f t="shared" ref="Q93:Q100" si="106">M93/(1+F93)</f>
        <v>271370783.19694126</v>
      </c>
      <c r="R93" s="261">
        <f t="shared" si="93"/>
        <v>304532292.90360749</v>
      </c>
      <c r="S93" s="261">
        <f t="shared" ref="S93:S96" si="107">M93-R93</f>
        <v>-31642.903607487679</v>
      </c>
      <c r="T93" s="261">
        <f t="shared" ref="T93:T100" si="108">O93/(1+F93)</f>
        <v>284334169.03005099</v>
      </c>
      <c r="U93" s="261">
        <f t="shared" si="96"/>
        <v>319079804.48552322</v>
      </c>
      <c r="V93" s="261">
        <f t="shared" ref="V93:V96" si="109">O93-U93</f>
        <v>-33154.485523223877</v>
      </c>
      <c r="W93" s="261">
        <f t="shared" ref="W93:W96" si="110">S93+V93</f>
        <v>-64797.389130711555</v>
      </c>
      <c r="Y93" s="272"/>
      <c r="AA93" s="272"/>
      <c r="AB93" s="273"/>
      <c r="AC93" s="273"/>
      <c r="AD93" s="273"/>
      <c r="AE93" s="273"/>
      <c r="AF93" s="273"/>
      <c r="AG93" s="272"/>
    </row>
    <row r="94" spans="2:33" s="268" customFormat="1" ht="11.5" x14ac:dyDescent="0.25">
      <c r="B94" s="320" t="s">
        <v>182</v>
      </c>
      <c r="C94" s="120">
        <v>8663</v>
      </c>
      <c r="D94" s="121">
        <v>24</v>
      </c>
      <c r="E94" s="300">
        <v>11569000</v>
      </c>
      <c r="F94" s="315">
        <f t="shared" si="102"/>
        <v>0.12213674474889791</v>
      </c>
      <c r="G94" s="300">
        <v>12982000</v>
      </c>
      <c r="H94" s="282">
        <v>0.03</v>
      </c>
      <c r="I94" s="283">
        <f t="shared" si="103"/>
        <v>13371460</v>
      </c>
      <c r="J94" s="282">
        <v>0.05</v>
      </c>
      <c r="K94" s="283">
        <f t="shared" si="104"/>
        <v>13631100</v>
      </c>
      <c r="L94" s="284">
        <v>36</v>
      </c>
      <c r="M94" s="299">
        <v>308055325</v>
      </c>
      <c r="N94" s="284">
        <v>40</v>
      </c>
      <c r="O94" s="299">
        <v>400723855</v>
      </c>
      <c r="P94" s="261">
        <f>+M94+O94</f>
        <v>708779180</v>
      </c>
      <c r="Q94" s="261">
        <f t="shared" si="106"/>
        <v>274525655.13210601</v>
      </c>
      <c r="R94" s="261">
        <f>($Q94*$R$10)+$Q94</f>
        <v>308072690.18924934</v>
      </c>
      <c r="S94" s="261">
        <f>M94-R94</f>
        <v>-17365.18924933672</v>
      </c>
      <c r="T94" s="261">
        <f t="shared" si="108"/>
        <v>357107863.07926363</v>
      </c>
      <c r="U94" s="261">
        <f t="shared" si="96"/>
        <v>400746443.94754964</v>
      </c>
      <c r="V94" s="261">
        <f t="shared" si="109"/>
        <v>-22588.947549641132</v>
      </c>
      <c r="W94" s="261">
        <f t="shared" si="110"/>
        <v>-39954.136798977852</v>
      </c>
      <c r="Y94" s="269"/>
      <c r="AA94" s="269"/>
      <c r="AB94" s="270"/>
      <c r="AC94" s="270"/>
      <c r="AD94" s="270"/>
      <c r="AE94" s="270"/>
      <c r="AF94" s="270"/>
      <c r="AG94" s="269"/>
    </row>
    <row r="95" spans="2:33" s="268" customFormat="1" ht="11.5" x14ac:dyDescent="0.25">
      <c r="B95" s="321" t="s">
        <v>183</v>
      </c>
      <c r="C95" s="120">
        <v>52218</v>
      </c>
      <c r="D95" s="121">
        <v>22</v>
      </c>
      <c r="E95" s="300">
        <v>9290000</v>
      </c>
      <c r="F95" s="315">
        <f t="shared" si="102"/>
        <v>0.12217438105489764</v>
      </c>
      <c r="G95" s="300">
        <v>10425000</v>
      </c>
      <c r="H95" s="282">
        <v>0.03</v>
      </c>
      <c r="I95" s="283">
        <f t="shared" si="103"/>
        <v>10737750</v>
      </c>
      <c r="J95" s="282">
        <v>0.05</v>
      </c>
      <c r="K95" s="283">
        <f t="shared" si="104"/>
        <v>10946250</v>
      </c>
      <c r="L95" s="284">
        <v>50</v>
      </c>
      <c r="M95" s="299">
        <v>473295000</v>
      </c>
      <c r="N95" s="284">
        <v>47</v>
      </c>
      <c r="O95" s="299">
        <v>442020000</v>
      </c>
      <c r="P95" s="261">
        <f t="shared" si="105"/>
        <v>915315000</v>
      </c>
      <c r="Q95" s="261">
        <f t="shared" si="106"/>
        <v>421766000.00000006</v>
      </c>
      <c r="R95" s="261">
        <f t="shared" si="93"/>
        <v>473305805.20000005</v>
      </c>
      <c r="S95" s="261">
        <f t="shared" si="107"/>
        <v>-10805.200000047684</v>
      </c>
      <c r="T95" s="261">
        <f t="shared" si="108"/>
        <v>393896000.00000006</v>
      </c>
      <c r="U95" s="261">
        <f t="shared" si="96"/>
        <v>442030091.20000005</v>
      </c>
      <c r="V95" s="261">
        <f t="shared" si="109"/>
        <v>-10091.200000047684</v>
      </c>
      <c r="W95" s="261">
        <f t="shared" si="110"/>
        <v>-20896.400000095367</v>
      </c>
      <c r="Y95" s="269"/>
      <c r="AA95" s="269"/>
      <c r="AB95" s="270"/>
      <c r="AC95" s="270"/>
      <c r="AD95" s="270"/>
      <c r="AE95" s="270"/>
      <c r="AF95" s="270"/>
      <c r="AG95" s="269"/>
    </row>
    <row r="96" spans="2:33" s="268" customFormat="1" ht="11.5" x14ac:dyDescent="0.25">
      <c r="B96" s="320" t="s">
        <v>184</v>
      </c>
      <c r="C96" s="120">
        <v>53012</v>
      </c>
      <c r="D96" s="121">
        <v>50</v>
      </c>
      <c r="E96" s="300">
        <v>16191000</v>
      </c>
      <c r="F96" s="315">
        <f t="shared" si="102"/>
        <v>0.12216663578531284</v>
      </c>
      <c r="G96" s="300">
        <v>18169000</v>
      </c>
      <c r="H96" s="282">
        <v>0.03</v>
      </c>
      <c r="I96" s="283">
        <f t="shared" si="103"/>
        <v>18714070</v>
      </c>
      <c r="J96" s="282">
        <v>0.05</v>
      </c>
      <c r="K96" s="283">
        <f t="shared" si="104"/>
        <v>19077450</v>
      </c>
      <c r="L96" s="284">
        <v>87</v>
      </c>
      <c r="M96" s="299">
        <v>1083662200</v>
      </c>
      <c r="N96" s="284">
        <v>95</v>
      </c>
      <c r="O96" s="299">
        <v>1141060150</v>
      </c>
      <c r="P96" s="261">
        <f t="shared" si="105"/>
        <v>2224722350</v>
      </c>
      <c r="Q96" s="261">
        <f t="shared" si="106"/>
        <v>965687417.04001319</v>
      </c>
      <c r="R96" s="261">
        <f t="shared" si="93"/>
        <v>1083694419.4023027</v>
      </c>
      <c r="S96" s="261">
        <f t="shared" si="107"/>
        <v>-32219.402302742004</v>
      </c>
      <c r="T96" s="261">
        <f t="shared" si="108"/>
        <v>1016836638.7060378</v>
      </c>
      <c r="U96" s="261">
        <f t="shared" si="96"/>
        <v>1141094075.9559155</v>
      </c>
      <c r="V96" s="261">
        <f t="shared" si="109"/>
        <v>-33925.95591545105</v>
      </c>
      <c r="W96" s="261">
        <f t="shared" si="110"/>
        <v>-66145.358218193054</v>
      </c>
      <c r="Y96" s="269"/>
      <c r="AA96" s="269"/>
      <c r="AB96" s="270"/>
      <c r="AC96" s="270"/>
      <c r="AD96" s="270"/>
      <c r="AE96" s="270"/>
      <c r="AF96" s="270"/>
      <c r="AG96" s="269"/>
    </row>
    <row r="97" spans="2:33" s="268" customFormat="1" ht="11.25" customHeight="1" x14ac:dyDescent="0.25">
      <c r="B97" s="321" t="s">
        <v>185</v>
      </c>
      <c r="C97" s="120">
        <v>106593</v>
      </c>
      <c r="D97" s="121">
        <v>51</v>
      </c>
      <c r="E97" s="300">
        <v>11754000</v>
      </c>
      <c r="F97" s="315">
        <f t="shared" si="102"/>
        <v>0.12217117576995062</v>
      </c>
      <c r="G97" s="300">
        <v>13190000</v>
      </c>
      <c r="H97" s="282">
        <v>0.03</v>
      </c>
      <c r="I97" s="283">
        <f t="shared" si="103"/>
        <v>13585700</v>
      </c>
      <c r="J97" s="282">
        <v>0.05</v>
      </c>
      <c r="K97" s="283">
        <f t="shared" si="104"/>
        <v>13849500</v>
      </c>
      <c r="L97" s="284">
        <v>80</v>
      </c>
      <c r="M97" s="299">
        <v>898961100</v>
      </c>
      <c r="N97" s="284">
        <v>75</v>
      </c>
      <c r="O97" s="299">
        <v>852305900</v>
      </c>
      <c r="P97" s="261">
        <f t="shared" ref="P97" si="111">+M97+O97</f>
        <v>1751267000</v>
      </c>
      <c r="Q97" s="261">
        <f t="shared" si="106"/>
        <v>801090884.71569371</v>
      </c>
      <c r="R97" s="261">
        <f t="shared" ref="R97:R117" si="112">($Q97*$R$10)+$Q97</f>
        <v>898984190.82795143</v>
      </c>
      <c r="S97" s="261">
        <f t="shared" ref="S97" si="113">M97-R97</f>
        <v>-23090.827951431274</v>
      </c>
      <c r="T97" s="261">
        <f t="shared" si="108"/>
        <v>759515052.96436691</v>
      </c>
      <c r="U97" s="261">
        <f t="shared" ref="U97:U117" si="114">($T97*$U$10)+$T97</f>
        <v>852327792.43661261</v>
      </c>
      <c r="V97" s="261">
        <f t="shared" ref="V97" si="115">O97-U97</f>
        <v>-21892.436612606049</v>
      </c>
      <c r="W97" s="261">
        <f t="shared" ref="W97" si="116">S97+V97</f>
        <v>-44983.264564037323</v>
      </c>
      <c r="Y97" s="269"/>
      <c r="AA97" s="269"/>
      <c r="AB97" s="270"/>
      <c r="AC97" s="270"/>
      <c r="AD97" s="270"/>
      <c r="AE97" s="270"/>
      <c r="AF97" s="270"/>
      <c r="AG97" s="269"/>
    </row>
    <row r="98" spans="2:33" s="268" customFormat="1" ht="11.5" x14ac:dyDescent="0.25">
      <c r="B98" s="321" t="s">
        <v>186</v>
      </c>
      <c r="C98" s="120">
        <v>102758</v>
      </c>
      <c r="D98" s="121">
        <v>45</v>
      </c>
      <c r="E98" s="300">
        <v>11569000</v>
      </c>
      <c r="F98" s="315">
        <f t="shared" si="102"/>
        <v>0.12213674474889791</v>
      </c>
      <c r="G98" s="300">
        <v>12982000</v>
      </c>
      <c r="H98" s="282">
        <v>0.03</v>
      </c>
      <c r="I98" s="283">
        <f t="shared" si="103"/>
        <v>13371460</v>
      </c>
      <c r="J98" s="282">
        <v>0.05</v>
      </c>
      <c r="K98" s="283">
        <f t="shared" si="104"/>
        <v>13631100</v>
      </c>
      <c r="L98" s="284">
        <v>56</v>
      </c>
      <c r="M98" s="299">
        <v>366118725</v>
      </c>
      <c r="N98" s="284">
        <v>54</v>
      </c>
      <c r="O98" s="299">
        <v>462744150</v>
      </c>
      <c r="P98" s="261">
        <f t="shared" ref="P98" si="117">+M98+O98</f>
        <v>828862875</v>
      </c>
      <c r="Q98" s="261">
        <f t="shared" si="106"/>
        <v>326269259.70767218</v>
      </c>
      <c r="R98" s="261">
        <f t="shared" si="112"/>
        <v>366139363.24394971</v>
      </c>
      <c r="S98" s="261">
        <f t="shared" ref="S98" si="118">M98-R98</f>
        <v>-20638.243949711323</v>
      </c>
      <c r="T98" s="261">
        <f t="shared" si="108"/>
        <v>412377682.27930981</v>
      </c>
      <c r="U98" s="261">
        <f t="shared" si="114"/>
        <v>462770235.05384147</v>
      </c>
      <c r="V98" s="261">
        <f t="shared" ref="V98" si="119">O98-U98</f>
        <v>-26085.053841471672</v>
      </c>
      <c r="W98" s="261">
        <f t="shared" ref="W98" si="120">S98+V98</f>
        <v>-46723.297791182995</v>
      </c>
      <c r="Y98" s="269"/>
      <c r="AA98" s="269"/>
      <c r="AB98" s="270"/>
      <c r="AC98" s="270"/>
      <c r="AD98" s="270"/>
      <c r="AE98" s="270"/>
      <c r="AF98" s="270"/>
      <c r="AG98" s="269"/>
    </row>
    <row r="99" spans="2:33" s="268" customFormat="1" ht="11.5" x14ac:dyDescent="0.25">
      <c r="B99" s="322" t="s">
        <v>187</v>
      </c>
      <c r="C99" s="281">
        <v>104194</v>
      </c>
      <c r="D99" s="284">
        <v>50</v>
      </c>
      <c r="E99" s="300">
        <v>13608000</v>
      </c>
      <c r="F99" s="315">
        <f t="shared" si="102"/>
        <v>0.1221340388007055</v>
      </c>
      <c r="G99" s="300">
        <v>15270000</v>
      </c>
      <c r="H99" s="282">
        <v>0.03</v>
      </c>
      <c r="I99" s="283">
        <f t="shared" si="103"/>
        <v>15728100</v>
      </c>
      <c r="J99" s="282">
        <v>0.05</v>
      </c>
      <c r="K99" s="283">
        <f t="shared" si="104"/>
        <v>16033500</v>
      </c>
      <c r="L99" s="284">
        <v>30</v>
      </c>
      <c r="M99" s="299">
        <v>365353503</v>
      </c>
      <c r="N99" s="284">
        <v>18</v>
      </c>
      <c r="O99" s="299">
        <v>217284037</v>
      </c>
      <c r="P99" s="261">
        <f t="shared" ref="P99:P104" si="121">+M99+O99</f>
        <v>582637540</v>
      </c>
      <c r="Q99" s="261">
        <f t="shared" si="106"/>
        <v>325588111.90726912</v>
      </c>
      <c r="R99" s="261">
        <f t="shared" si="112"/>
        <v>365374979.1823374</v>
      </c>
      <c r="S99" s="324">
        <f>M99-R99</f>
        <v>-21476.182337403297</v>
      </c>
      <c r="T99" s="261">
        <f t="shared" si="108"/>
        <v>193634654.58388996</v>
      </c>
      <c r="U99" s="261">
        <f t="shared" si="114"/>
        <v>217296809.37404132</v>
      </c>
      <c r="V99" s="261">
        <f t="shared" ref="V99:V104" si="122">O99-U99</f>
        <v>-12772.374041318893</v>
      </c>
      <c r="W99" s="261">
        <f t="shared" ref="W99:W104" si="123">S99+V99</f>
        <v>-34248.556378722191</v>
      </c>
      <c r="Y99" s="269"/>
      <c r="AA99" s="269"/>
      <c r="AB99" s="270"/>
      <c r="AC99" s="270"/>
      <c r="AD99" s="270"/>
      <c r="AE99" s="270"/>
      <c r="AF99" s="270"/>
      <c r="AG99" s="269"/>
    </row>
    <row r="100" spans="2:33" s="268" customFormat="1" ht="15" customHeight="1" x14ac:dyDescent="0.25">
      <c r="B100" s="320" t="s">
        <v>188</v>
      </c>
      <c r="C100" s="120">
        <v>105155</v>
      </c>
      <c r="D100" s="121">
        <v>50</v>
      </c>
      <c r="E100" s="300">
        <v>17700000</v>
      </c>
      <c r="F100" s="315">
        <f t="shared" si="102"/>
        <v>0.12214689265536727</v>
      </c>
      <c r="G100" s="300">
        <v>19862000</v>
      </c>
      <c r="H100" s="282">
        <v>0.03</v>
      </c>
      <c r="I100" s="283">
        <f t="shared" si="103"/>
        <v>20457860</v>
      </c>
      <c r="J100" s="282">
        <v>0.05</v>
      </c>
      <c r="K100" s="283">
        <f t="shared" si="104"/>
        <v>20855100</v>
      </c>
      <c r="L100" s="432">
        <v>17</v>
      </c>
      <c r="M100" s="419">
        <v>241958400</v>
      </c>
      <c r="N100" s="425">
        <v>30</v>
      </c>
      <c r="O100" s="419">
        <v>437294400</v>
      </c>
      <c r="P100" s="422">
        <f>+M100+O100</f>
        <v>679252800</v>
      </c>
      <c r="Q100" s="422">
        <f t="shared" si="106"/>
        <v>215620968.68391904</v>
      </c>
      <c r="R100" s="422">
        <f>($Q100*$R$10)+$Q100</f>
        <v>241969851.05709395</v>
      </c>
      <c r="S100" s="422">
        <f>M100-R100</f>
        <v>-11451.057093948126</v>
      </c>
      <c r="T100" s="422">
        <f t="shared" si="108"/>
        <v>389694435.60567915</v>
      </c>
      <c r="U100" s="422">
        <f>($T100*$U$10)+$T100</f>
        <v>437315095.63669312</v>
      </c>
      <c r="V100" s="422">
        <f>O100-U100</f>
        <v>-20695.636693120003</v>
      </c>
      <c r="W100" s="422">
        <f>S100+V100</f>
        <v>-32146.693787068129</v>
      </c>
      <c r="Y100" s="269"/>
      <c r="AA100" s="269"/>
      <c r="AB100" s="270"/>
      <c r="AC100" s="270"/>
      <c r="AD100" s="270"/>
      <c r="AE100" s="270"/>
      <c r="AF100" s="270"/>
      <c r="AG100" s="269"/>
    </row>
    <row r="101" spans="2:33" s="268" customFormat="1" ht="11.5" x14ac:dyDescent="0.25">
      <c r="B101" s="320" t="s">
        <v>189</v>
      </c>
      <c r="C101" s="120">
        <v>105155</v>
      </c>
      <c r="D101" s="121">
        <v>50</v>
      </c>
      <c r="E101" s="300">
        <v>16778000</v>
      </c>
      <c r="F101" s="315">
        <f t="shared" si="102"/>
        <v>0.12218381213493856</v>
      </c>
      <c r="G101" s="300">
        <v>18828000</v>
      </c>
      <c r="H101" s="282">
        <v>0.03</v>
      </c>
      <c r="I101" s="283">
        <f t="shared" si="103"/>
        <v>19392840</v>
      </c>
      <c r="J101" s="282">
        <v>0.05</v>
      </c>
      <c r="K101" s="283">
        <f t="shared" si="104"/>
        <v>19769400</v>
      </c>
      <c r="L101" s="430"/>
      <c r="M101" s="420"/>
      <c r="N101" s="430"/>
      <c r="O101" s="420"/>
      <c r="P101" s="423"/>
      <c r="Q101" s="423"/>
      <c r="R101" s="423"/>
      <c r="S101" s="423"/>
      <c r="T101" s="423"/>
      <c r="U101" s="423"/>
      <c r="V101" s="423"/>
      <c r="W101" s="423"/>
      <c r="Y101" s="269"/>
      <c r="AA101" s="269"/>
      <c r="AB101" s="270"/>
      <c r="AC101" s="270"/>
      <c r="AD101" s="270"/>
      <c r="AE101" s="270"/>
      <c r="AF101" s="270"/>
      <c r="AG101" s="269"/>
    </row>
    <row r="102" spans="2:33" s="268" customFormat="1" ht="11.5" x14ac:dyDescent="0.25">
      <c r="B102" s="320" t="s">
        <v>190</v>
      </c>
      <c r="C102" s="120">
        <v>105155</v>
      </c>
      <c r="D102" s="121">
        <v>50</v>
      </c>
      <c r="E102" s="300">
        <v>16454000</v>
      </c>
      <c r="F102" s="315">
        <f t="shared" si="102"/>
        <v>0.12215874559377649</v>
      </c>
      <c r="G102" s="300">
        <v>18464000</v>
      </c>
      <c r="H102" s="282">
        <v>0.03</v>
      </c>
      <c r="I102" s="283">
        <f t="shared" si="103"/>
        <v>19017920</v>
      </c>
      <c r="J102" s="282">
        <v>0.05</v>
      </c>
      <c r="K102" s="283">
        <f t="shared" si="104"/>
        <v>19387200</v>
      </c>
      <c r="L102" s="440"/>
      <c r="M102" s="421"/>
      <c r="N102" s="440"/>
      <c r="O102" s="421"/>
      <c r="P102" s="424"/>
      <c r="Q102" s="424"/>
      <c r="R102" s="424"/>
      <c r="S102" s="424"/>
      <c r="T102" s="424"/>
      <c r="U102" s="424"/>
      <c r="V102" s="424"/>
      <c r="W102" s="424"/>
      <c r="Y102" s="269"/>
      <c r="AA102" s="269"/>
      <c r="AB102" s="270"/>
      <c r="AC102" s="270"/>
      <c r="AD102" s="270"/>
      <c r="AE102" s="270"/>
      <c r="AF102" s="270"/>
      <c r="AG102" s="269"/>
    </row>
    <row r="103" spans="2:33" s="268" customFormat="1" ht="11.5" x14ac:dyDescent="0.25">
      <c r="B103" s="321" t="s">
        <v>191</v>
      </c>
      <c r="C103" s="120">
        <v>105077</v>
      </c>
      <c r="D103" s="121">
        <v>52</v>
      </c>
      <c r="E103" s="300">
        <v>13719000</v>
      </c>
      <c r="F103" s="315">
        <f t="shared" si="102"/>
        <v>0.12216633865442095</v>
      </c>
      <c r="G103" s="300">
        <v>15395000</v>
      </c>
      <c r="H103" s="282">
        <v>0.03</v>
      </c>
      <c r="I103" s="283">
        <f t="shared" si="103"/>
        <v>15856850</v>
      </c>
      <c r="J103" s="282">
        <v>0.05</v>
      </c>
      <c r="K103" s="283">
        <f t="shared" si="104"/>
        <v>16164750</v>
      </c>
      <c r="L103" s="284">
        <v>2</v>
      </c>
      <c r="M103" s="299">
        <v>30790000</v>
      </c>
      <c r="N103" s="284">
        <v>5</v>
      </c>
      <c r="O103" s="299">
        <v>76975000</v>
      </c>
      <c r="P103" s="261">
        <f>+M103+O103</f>
        <v>107765000</v>
      </c>
      <c r="Q103" s="261">
        <f>M103/(1+F103)</f>
        <v>27438000</v>
      </c>
      <c r="R103" s="261">
        <f>($Q103*$R$10)+$Q103</f>
        <v>30790923.600000001</v>
      </c>
      <c r="S103" s="261">
        <f>M103-R103</f>
        <v>-923.60000000149012</v>
      </c>
      <c r="T103" s="261">
        <f>O103/(1+F103)</f>
        <v>68595000</v>
      </c>
      <c r="U103" s="261">
        <f t="shared" si="114"/>
        <v>76977309</v>
      </c>
      <c r="V103" s="261">
        <f t="shared" si="122"/>
        <v>-2309</v>
      </c>
      <c r="W103" s="261">
        <f t="shared" si="123"/>
        <v>-3232.6000000014901</v>
      </c>
      <c r="Y103" s="269"/>
      <c r="AA103" s="269"/>
      <c r="AB103" s="270"/>
      <c r="AC103" s="270"/>
      <c r="AD103" s="270"/>
      <c r="AE103" s="270"/>
      <c r="AF103" s="270"/>
      <c r="AG103" s="269"/>
    </row>
    <row r="104" spans="2:33" s="268" customFormat="1" ht="11.5" x14ac:dyDescent="0.25">
      <c r="B104" s="320" t="s">
        <v>192</v>
      </c>
      <c r="C104" s="120">
        <v>107942</v>
      </c>
      <c r="D104" s="121">
        <v>40</v>
      </c>
      <c r="E104" s="300">
        <v>12077000</v>
      </c>
      <c r="F104" s="315">
        <f t="shared" si="102"/>
        <v>0.12213298004471307</v>
      </c>
      <c r="G104" s="300">
        <v>13552000</v>
      </c>
      <c r="H104" s="282">
        <v>0.03</v>
      </c>
      <c r="I104" s="283">
        <f t="shared" ref="I104:I105" si="124">+(G104*H104)+G104</f>
        <v>13958560</v>
      </c>
      <c r="J104" s="282">
        <v>0.05</v>
      </c>
      <c r="K104" s="283">
        <f t="shared" ref="K104:K105" si="125">+(G104*J104)+G104</f>
        <v>14229600</v>
      </c>
      <c r="L104" s="284">
        <v>40</v>
      </c>
      <c r="M104" s="299">
        <v>409882400</v>
      </c>
      <c r="N104" s="284">
        <v>35</v>
      </c>
      <c r="O104" s="299">
        <v>362450400</v>
      </c>
      <c r="P104" s="261">
        <f t="shared" si="121"/>
        <v>772332800</v>
      </c>
      <c r="Q104" s="261">
        <f>M104/(1+F104)</f>
        <v>365270789.90554899</v>
      </c>
      <c r="R104" s="261">
        <f t="shared" si="112"/>
        <v>409906880.43200707</v>
      </c>
      <c r="S104" s="261">
        <f t="shared" ref="S104" si="126">M104-R104</f>
        <v>-24480.432007074356</v>
      </c>
      <c r="T104" s="261">
        <f>O104/(1+F104)</f>
        <v>323001289.90554899</v>
      </c>
      <c r="U104" s="261">
        <f t="shared" si="114"/>
        <v>362472047.5320071</v>
      </c>
      <c r="V104" s="261">
        <f t="shared" si="122"/>
        <v>-21647.532007098198</v>
      </c>
      <c r="W104" s="261">
        <f t="shared" si="123"/>
        <v>-46127.964014172554</v>
      </c>
      <c r="Y104" s="269"/>
      <c r="AA104" s="269"/>
      <c r="AB104" s="270"/>
      <c r="AC104" s="270"/>
      <c r="AD104" s="270"/>
      <c r="AE104" s="270"/>
      <c r="AG104" s="269"/>
    </row>
    <row r="105" spans="2:33" s="268" customFormat="1" ht="11.5" x14ac:dyDescent="0.25">
      <c r="B105" s="320" t="s">
        <v>193</v>
      </c>
      <c r="C105" s="120">
        <v>105642</v>
      </c>
      <c r="D105" s="121">
        <v>112</v>
      </c>
      <c r="E105" s="300">
        <v>13719000</v>
      </c>
      <c r="F105" s="315">
        <f t="shared" si="102"/>
        <v>0.12216633865442095</v>
      </c>
      <c r="G105" s="300">
        <v>15395000</v>
      </c>
      <c r="H105" s="282">
        <v>0.03</v>
      </c>
      <c r="I105" s="283">
        <f t="shared" si="124"/>
        <v>15856850</v>
      </c>
      <c r="J105" s="282">
        <v>0.05</v>
      </c>
      <c r="K105" s="283">
        <f t="shared" si="125"/>
        <v>16164750</v>
      </c>
      <c r="L105" s="284">
        <v>17</v>
      </c>
      <c r="M105" s="299">
        <v>190008150</v>
      </c>
      <c r="N105" s="284">
        <v>21</v>
      </c>
      <c r="O105" s="299">
        <v>231165150</v>
      </c>
      <c r="P105" s="261">
        <f>+M105+O105</f>
        <v>421173300</v>
      </c>
      <c r="Q105" s="261">
        <f>M105/(1+F105)</f>
        <v>169322624.86846378</v>
      </c>
      <c r="R105" s="261">
        <f t="shared" si="112"/>
        <v>190013849.62739006</v>
      </c>
      <c r="S105" s="261">
        <f t="shared" ref="S105" si="127">M105-R105</f>
        <v>-5699.6273900568485</v>
      </c>
      <c r="T105" s="261">
        <f>O105/(1+F105)</f>
        <v>205999005.70639816</v>
      </c>
      <c r="U105" s="261">
        <f t="shared" si="114"/>
        <v>231172084.20372</v>
      </c>
      <c r="V105" s="261">
        <f t="shared" ref="V105" si="128">O105-U105</f>
        <v>-6934.2037200033665</v>
      </c>
      <c r="W105" s="261">
        <f t="shared" ref="W105" si="129">S105+V105</f>
        <v>-12633.831110060215</v>
      </c>
      <c r="Y105" s="269"/>
      <c r="AA105" s="269"/>
      <c r="AB105" s="270"/>
      <c r="AC105" s="270"/>
      <c r="AD105" s="270"/>
      <c r="AE105" s="270"/>
      <c r="AG105" s="269"/>
    </row>
    <row r="106" spans="2:33" s="133" customFormat="1" ht="13" x14ac:dyDescent="0.3">
      <c r="B106" s="306" t="s">
        <v>134</v>
      </c>
      <c r="C106" s="307"/>
      <c r="D106" s="308"/>
      <c r="E106" s="305"/>
      <c r="F106" s="315"/>
      <c r="G106" s="305"/>
      <c r="H106" s="294"/>
      <c r="I106" s="294"/>
      <c r="J106" s="294"/>
      <c r="K106" s="294"/>
      <c r="L106" s="294"/>
      <c r="M106" s="312"/>
      <c r="N106" s="294"/>
      <c r="O106" s="312"/>
      <c r="P106" s="312"/>
      <c r="Q106" s="312"/>
      <c r="R106" s="312"/>
      <c r="S106" s="312"/>
      <c r="T106" s="312"/>
      <c r="U106" s="312"/>
      <c r="V106" s="312"/>
      <c r="W106" s="312"/>
      <c r="Y106" s="272"/>
      <c r="AA106" s="272"/>
      <c r="AB106" s="273"/>
      <c r="AC106" s="273"/>
      <c r="AD106" s="273"/>
      <c r="AE106" s="273"/>
      <c r="AG106" s="272"/>
    </row>
    <row r="107" spans="2:33" s="268" customFormat="1" ht="11.5" x14ac:dyDescent="0.25">
      <c r="B107" s="321" t="s">
        <v>194</v>
      </c>
      <c r="C107" s="281">
        <v>11965</v>
      </c>
      <c r="D107" s="284">
        <v>20</v>
      </c>
      <c r="E107" s="300">
        <v>6022000</v>
      </c>
      <c r="F107" s="315">
        <f t="shared" ref="F107:F120" si="130">(G107/E107)-1</f>
        <v>0.12205247426104293</v>
      </c>
      <c r="G107" s="300">
        <v>6757000</v>
      </c>
      <c r="H107" s="282">
        <v>0.03</v>
      </c>
      <c r="I107" s="283">
        <f t="shared" ref="I107:I117" si="131">+(G107*H107)+G107</f>
        <v>6959710</v>
      </c>
      <c r="J107" s="282">
        <v>0.05</v>
      </c>
      <c r="K107" s="283">
        <f t="shared" ref="K107:K117" si="132">+(G107*J107)+G107</f>
        <v>7094850</v>
      </c>
      <c r="L107" s="284">
        <v>52</v>
      </c>
      <c r="M107" s="299">
        <v>278796000</v>
      </c>
      <c r="N107" s="284">
        <v>49</v>
      </c>
      <c r="O107" s="299">
        <v>279551900</v>
      </c>
      <c r="P107" s="261">
        <f t="shared" ref="P107:P116" si="133">+M107+O107</f>
        <v>558347900</v>
      </c>
      <c r="Q107" s="261">
        <f t="shared" ref="Q107:Q120" si="134">M107/(1+F107)</f>
        <v>248469662.86813673</v>
      </c>
      <c r="R107" s="261">
        <f t="shared" si="112"/>
        <v>278832655.67062306</v>
      </c>
      <c r="S107" s="261">
        <f>M107-R107</f>
        <v>-36655.670623064041</v>
      </c>
      <c r="T107" s="261">
        <f t="shared" ref="T107:T120" si="135">O107/(1+F107)</f>
        <v>249143339.02619505</v>
      </c>
      <c r="U107" s="261">
        <f t="shared" si="114"/>
        <v>279588655.05519611</v>
      </c>
      <c r="V107" s="261">
        <f t="shared" ref="V107:V116" si="136">O107-U107</f>
        <v>-36755.055196106434</v>
      </c>
      <c r="W107" s="261">
        <f t="shared" ref="W107:W116" si="137">S107+V107</f>
        <v>-73410.725819170475</v>
      </c>
      <c r="Y107" s="269"/>
      <c r="AA107" s="269"/>
      <c r="AB107" s="270"/>
      <c r="AC107" s="270"/>
      <c r="AD107" s="270"/>
      <c r="AE107" s="270"/>
      <c r="AG107" s="269"/>
    </row>
    <row r="108" spans="2:33" s="268" customFormat="1" ht="11.5" x14ac:dyDescent="0.25">
      <c r="B108" s="320" t="s">
        <v>195</v>
      </c>
      <c r="C108" s="281">
        <v>101784</v>
      </c>
      <c r="D108" s="284">
        <v>24</v>
      </c>
      <c r="E108" s="300">
        <v>10189000</v>
      </c>
      <c r="F108" s="315">
        <f t="shared" si="130"/>
        <v>0.12219059770340568</v>
      </c>
      <c r="G108" s="300">
        <v>11434000</v>
      </c>
      <c r="H108" s="282">
        <v>0.03</v>
      </c>
      <c r="I108" s="283">
        <f t="shared" si="131"/>
        <v>11777020</v>
      </c>
      <c r="J108" s="282">
        <v>0.05</v>
      </c>
      <c r="K108" s="283">
        <f t="shared" si="132"/>
        <v>12005700</v>
      </c>
      <c r="L108" s="284">
        <v>55</v>
      </c>
      <c r="M108" s="299">
        <v>494756235</v>
      </c>
      <c r="N108" s="284">
        <v>51</v>
      </c>
      <c r="O108" s="299">
        <v>461565600</v>
      </c>
      <c r="P108" s="261">
        <f t="shared" si="133"/>
        <v>956321835</v>
      </c>
      <c r="Q108" s="261">
        <f t="shared" si="134"/>
        <v>440884316.81082731</v>
      </c>
      <c r="R108" s="261">
        <f t="shared" si="112"/>
        <v>494760380.32511044</v>
      </c>
      <c r="S108" s="261">
        <f>M108-R108</f>
        <v>-4145.3251104354858</v>
      </c>
      <c r="T108" s="261">
        <f t="shared" si="135"/>
        <v>411307669.96676576</v>
      </c>
      <c r="U108" s="261">
        <f t="shared" si="114"/>
        <v>461569467.23670453</v>
      </c>
      <c r="V108" s="261">
        <f t="shared" si="136"/>
        <v>-3867.2367045283318</v>
      </c>
      <c r="W108" s="261">
        <f t="shared" si="137"/>
        <v>-8012.5618149638176</v>
      </c>
      <c r="Y108" s="269"/>
      <c r="AA108" s="269"/>
      <c r="AB108" s="270"/>
      <c r="AC108" s="270"/>
      <c r="AD108" s="270"/>
      <c r="AE108" s="270"/>
      <c r="AG108" s="269"/>
    </row>
    <row r="109" spans="2:33" s="268" customFormat="1" ht="11.5" x14ac:dyDescent="0.25">
      <c r="B109" s="321" t="s">
        <v>196</v>
      </c>
      <c r="C109" s="281">
        <v>102637</v>
      </c>
      <c r="D109" s="284">
        <v>25</v>
      </c>
      <c r="E109" s="300">
        <v>8888000</v>
      </c>
      <c r="F109" s="315">
        <f t="shared" si="130"/>
        <v>0.12218721872187221</v>
      </c>
      <c r="G109" s="300">
        <v>9974000</v>
      </c>
      <c r="H109" s="282">
        <v>0.03</v>
      </c>
      <c r="I109" s="283">
        <f t="shared" si="131"/>
        <v>10273220</v>
      </c>
      <c r="J109" s="282">
        <v>0.05</v>
      </c>
      <c r="K109" s="283">
        <f t="shared" si="132"/>
        <v>10472700</v>
      </c>
      <c r="L109" s="284">
        <v>41</v>
      </c>
      <c r="M109" s="299">
        <v>331273800</v>
      </c>
      <c r="N109" s="284">
        <v>44</v>
      </c>
      <c r="O109" s="299">
        <v>338255600</v>
      </c>
      <c r="P109" s="261">
        <f t="shared" si="133"/>
        <v>669529400</v>
      </c>
      <c r="Q109" s="261">
        <f t="shared" si="134"/>
        <v>295203683.01584119</v>
      </c>
      <c r="R109" s="261">
        <f t="shared" si="112"/>
        <v>331277573.08037698</v>
      </c>
      <c r="S109" s="261">
        <f t="shared" ref="S109:S116" si="138">M109-R109</f>
        <v>-3773.0803769826889</v>
      </c>
      <c r="T109" s="261">
        <f t="shared" si="135"/>
        <v>301425283.01584119</v>
      </c>
      <c r="U109" s="261">
        <f t="shared" si="114"/>
        <v>338259452.60037696</v>
      </c>
      <c r="V109" s="261">
        <f t="shared" si="136"/>
        <v>-3852.6003769636154</v>
      </c>
      <c r="W109" s="261">
        <f t="shared" si="137"/>
        <v>-7625.6807539463043</v>
      </c>
      <c r="Y109" s="269"/>
      <c r="AA109" s="269"/>
      <c r="AB109" s="270"/>
      <c r="AC109" s="270"/>
      <c r="AD109" s="270"/>
      <c r="AE109" s="270"/>
      <c r="AG109" s="269"/>
    </row>
    <row r="110" spans="2:33" s="268" customFormat="1" ht="11.5" x14ac:dyDescent="0.25">
      <c r="B110" s="322" t="s">
        <v>197</v>
      </c>
      <c r="C110" s="281">
        <v>54588</v>
      </c>
      <c r="D110" s="284">
        <v>27</v>
      </c>
      <c r="E110" s="300">
        <v>7109000</v>
      </c>
      <c r="F110" s="315">
        <f t="shared" si="130"/>
        <v>0.12209874806583199</v>
      </c>
      <c r="G110" s="300">
        <v>7977000</v>
      </c>
      <c r="H110" s="282">
        <v>0.03</v>
      </c>
      <c r="I110" s="283">
        <f t="shared" si="131"/>
        <v>8216310</v>
      </c>
      <c r="J110" s="282">
        <v>0.05</v>
      </c>
      <c r="K110" s="283">
        <f t="shared" si="132"/>
        <v>8375850</v>
      </c>
      <c r="L110" s="284">
        <v>18</v>
      </c>
      <c r="M110" s="299">
        <v>108220900</v>
      </c>
      <c r="N110" s="284">
        <v>17</v>
      </c>
      <c r="O110" s="299">
        <v>101458900</v>
      </c>
      <c r="P110" s="261">
        <f t="shared" si="133"/>
        <v>209679800</v>
      </c>
      <c r="Q110" s="261">
        <f t="shared" si="134"/>
        <v>96445076.8584681</v>
      </c>
      <c r="R110" s="261">
        <f t="shared" si="112"/>
        <v>108230665.2505729</v>
      </c>
      <c r="S110" s="261">
        <f t="shared" si="138"/>
        <v>-9765.2505729049444</v>
      </c>
      <c r="T110" s="261">
        <f t="shared" si="135"/>
        <v>90418869.261627182</v>
      </c>
      <c r="U110" s="261">
        <f t="shared" si="114"/>
        <v>101468055.08539802</v>
      </c>
      <c r="V110" s="261">
        <f t="shared" si="136"/>
        <v>-9155.0853980183601</v>
      </c>
      <c r="W110" s="261">
        <f t="shared" si="137"/>
        <v>-18920.335970923305</v>
      </c>
      <c r="Y110" s="269"/>
      <c r="AA110" s="269"/>
      <c r="AB110" s="270"/>
      <c r="AC110" s="270"/>
      <c r="AD110" s="270"/>
      <c r="AE110" s="270"/>
      <c r="AG110" s="269"/>
    </row>
    <row r="111" spans="2:33" s="268" customFormat="1" ht="11.5" x14ac:dyDescent="0.25">
      <c r="B111" s="320" t="s">
        <v>198</v>
      </c>
      <c r="C111" s="281">
        <v>54931</v>
      </c>
      <c r="D111" s="284">
        <v>25</v>
      </c>
      <c r="E111" s="300">
        <v>8224000</v>
      </c>
      <c r="F111" s="315">
        <f t="shared" si="130"/>
        <v>0.12208171206225682</v>
      </c>
      <c r="G111" s="300">
        <v>9228000</v>
      </c>
      <c r="H111" s="282">
        <v>0.03</v>
      </c>
      <c r="I111" s="283">
        <f t="shared" si="131"/>
        <v>9504840</v>
      </c>
      <c r="J111" s="282">
        <v>0.05</v>
      </c>
      <c r="K111" s="283">
        <f t="shared" si="132"/>
        <v>9689400</v>
      </c>
      <c r="L111" s="284">
        <v>20</v>
      </c>
      <c r="M111" s="299">
        <v>123830200</v>
      </c>
      <c r="N111" s="284">
        <v>17</v>
      </c>
      <c r="O111" s="299">
        <v>117370600</v>
      </c>
      <c r="P111" s="261">
        <f t="shared" si="133"/>
        <v>241200800</v>
      </c>
      <c r="Q111" s="261">
        <f t="shared" si="134"/>
        <v>110357560.12136975</v>
      </c>
      <c r="R111" s="261">
        <f t="shared" si="112"/>
        <v>123843253.96820113</v>
      </c>
      <c r="S111" s="261">
        <f t="shared" si="138"/>
        <v>-13053.968201130629</v>
      </c>
      <c r="T111" s="261">
        <f t="shared" si="135"/>
        <v>104600760.12136975</v>
      </c>
      <c r="U111" s="261">
        <f t="shared" si="114"/>
        <v>117382973.00820114</v>
      </c>
      <c r="V111" s="261">
        <f t="shared" si="136"/>
        <v>-12373.008201137185</v>
      </c>
      <c r="W111" s="261">
        <f t="shared" si="137"/>
        <v>-25426.976402267814</v>
      </c>
      <c r="Y111" s="269"/>
      <c r="AA111" s="269"/>
      <c r="AB111" s="270"/>
      <c r="AC111" s="270"/>
      <c r="AD111" s="270"/>
      <c r="AE111" s="270"/>
      <c r="AG111" s="269"/>
    </row>
    <row r="112" spans="2:33" s="268" customFormat="1" ht="11.5" x14ac:dyDescent="0.25">
      <c r="B112" s="320" t="s">
        <v>199</v>
      </c>
      <c r="C112" s="281">
        <v>106553</v>
      </c>
      <c r="D112" s="284">
        <v>26</v>
      </c>
      <c r="E112" s="300">
        <v>8366000</v>
      </c>
      <c r="F112" s="315">
        <f t="shared" si="130"/>
        <v>0.12216112837676318</v>
      </c>
      <c r="G112" s="300">
        <v>9388000</v>
      </c>
      <c r="H112" s="282">
        <v>0.03</v>
      </c>
      <c r="I112" s="283">
        <f t="shared" si="131"/>
        <v>9669640</v>
      </c>
      <c r="J112" s="282">
        <v>0.05</v>
      </c>
      <c r="K112" s="283">
        <f t="shared" si="132"/>
        <v>9857400</v>
      </c>
      <c r="L112" s="284">
        <v>16</v>
      </c>
      <c r="M112" s="299">
        <v>92717200</v>
      </c>
      <c r="N112" s="284">
        <v>14</v>
      </c>
      <c r="O112" s="299">
        <v>95533600</v>
      </c>
      <c r="P112" s="261">
        <f t="shared" ref="P112" si="139">+M112+O112</f>
        <v>188250800</v>
      </c>
      <c r="Q112" s="261">
        <f t="shared" si="134"/>
        <v>82623785.172560707</v>
      </c>
      <c r="R112" s="261">
        <f t="shared" si="112"/>
        <v>92720411.720647633</v>
      </c>
      <c r="S112" s="261">
        <f t="shared" ref="S112" si="140">M112-R112</f>
        <v>-3211.7206476330757</v>
      </c>
      <c r="T112" s="261">
        <f t="shared" si="135"/>
        <v>85133585.172560707</v>
      </c>
      <c r="U112" s="261">
        <f t="shared" si="114"/>
        <v>95536909.280647621</v>
      </c>
      <c r="V112" s="261">
        <f t="shared" ref="V112" si="141">O112-U112</f>
        <v>-3309.2806476205587</v>
      </c>
      <c r="W112" s="261">
        <f t="shared" ref="W112" si="142">S112+V112</f>
        <v>-6521.0012952536345</v>
      </c>
      <c r="Y112" s="269"/>
      <c r="AA112" s="269"/>
      <c r="AB112" s="270"/>
      <c r="AC112" s="270"/>
      <c r="AD112" s="270"/>
      <c r="AE112" s="270"/>
      <c r="AG112" s="269"/>
    </row>
    <row r="113" spans="2:33" s="268" customFormat="1" ht="11.5" x14ac:dyDescent="0.25">
      <c r="B113" s="319" t="s">
        <v>200</v>
      </c>
      <c r="C113" s="281">
        <v>101521</v>
      </c>
      <c r="D113" s="284">
        <v>46</v>
      </c>
      <c r="E113" s="346">
        <v>10978000</v>
      </c>
      <c r="F113" s="315">
        <f t="shared" si="130"/>
        <v>0.12215339770449996</v>
      </c>
      <c r="G113" s="346">
        <v>12319000</v>
      </c>
      <c r="H113" s="282">
        <v>0.03</v>
      </c>
      <c r="I113" s="283">
        <f t="shared" si="131"/>
        <v>12688570</v>
      </c>
      <c r="J113" s="282">
        <v>0.05</v>
      </c>
      <c r="K113" s="283">
        <f t="shared" si="132"/>
        <v>12934950</v>
      </c>
      <c r="L113" s="284">
        <v>33</v>
      </c>
      <c r="M113" s="299">
        <v>313115300</v>
      </c>
      <c r="N113" s="284">
        <v>61</v>
      </c>
      <c r="O113" s="299">
        <v>586540600</v>
      </c>
      <c r="P113" s="261">
        <f t="shared" si="133"/>
        <v>899655900</v>
      </c>
      <c r="Q113" s="261">
        <f t="shared" si="134"/>
        <v>279030746.27810699</v>
      </c>
      <c r="R113" s="261">
        <f t="shared" si="112"/>
        <v>313128303.47329164</v>
      </c>
      <c r="S113" s="261">
        <f t="shared" si="138"/>
        <v>-13003.473291635513</v>
      </c>
      <c r="T113" s="261">
        <f t="shared" si="135"/>
        <v>522691996.65557265</v>
      </c>
      <c r="U113" s="261">
        <f t="shared" si="114"/>
        <v>586564958.64688361</v>
      </c>
      <c r="V113" s="261">
        <f t="shared" si="136"/>
        <v>-24358.646883606911</v>
      </c>
      <c r="W113" s="261">
        <f t="shared" si="137"/>
        <v>-37362.120175242424</v>
      </c>
      <c r="Y113" s="269"/>
      <c r="AA113" s="269"/>
      <c r="AB113" s="270"/>
      <c r="AC113" s="270"/>
      <c r="AD113" s="270"/>
      <c r="AE113" s="270"/>
      <c r="AG113" s="269"/>
    </row>
    <row r="114" spans="2:33" s="268" customFormat="1" ht="11.5" x14ac:dyDescent="0.25">
      <c r="B114" s="319" t="s">
        <v>201</v>
      </c>
      <c r="C114" s="281">
        <v>102049</v>
      </c>
      <c r="D114" s="284">
        <v>48</v>
      </c>
      <c r="E114" s="300">
        <v>10189000</v>
      </c>
      <c r="F114" s="315">
        <f t="shared" si="130"/>
        <v>0.12219059770340568</v>
      </c>
      <c r="G114" s="300">
        <v>11434000</v>
      </c>
      <c r="H114" s="282">
        <v>0.03</v>
      </c>
      <c r="I114" s="283">
        <f t="shared" si="131"/>
        <v>11777020</v>
      </c>
      <c r="J114" s="282">
        <v>0.05</v>
      </c>
      <c r="K114" s="283">
        <f t="shared" si="132"/>
        <v>12005700</v>
      </c>
      <c r="L114" s="284">
        <v>43</v>
      </c>
      <c r="M114" s="299">
        <v>350208600</v>
      </c>
      <c r="N114" s="284">
        <v>49</v>
      </c>
      <c r="O114" s="299">
        <v>416252400</v>
      </c>
      <c r="P114" s="261">
        <f t="shared" si="133"/>
        <v>766461000</v>
      </c>
      <c r="Q114" s="261">
        <f t="shared" si="134"/>
        <v>312075863.68724853</v>
      </c>
      <c r="R114" s="261">
        <f t="shared" si="112"/>
        <v>350211534.22983032</v>
      </c>
      <c r="S114" s="261">
        <f t="shared" si="138"/>
        <v>-2934.2298303246498</v>
      </c>
      <c r="T114" s="261">
        <f t="shared" si="135"/>
        <v>370928433.05929685</v>
      </c>
      <c r="U114" s="261">
        <f t="shared" si="114"/>
        <v>416255887.57914293</v>
      </c>
      <c r="V114" s="261">
        <f t="shared" si="136"/>
        <v>-3487.5791429281235</v>
      </c>
      <c r="W114" s="261">
        <f t="shared" si="137"/>
        <v>-6421.8089732527733</v>
      </c>
      <c r="Y114" s="269"/>
      <c r="AA114" s="269"/>
      <c r="AB114" s="270"/>
      <c r="AC114" s="270"/>
      <c r="AD114" s="270"/>
      <c r="AE114" s="270"/>
      <c r="AG114" s="269"/>
    </row>
    <row r="115" spans="2:33" s="268" customFormat="1" ht="11.5" x14ac:dyDescent="0.25">
      <c r="B115" s="319" t="s">
        <v>202</v>
      </c>
      <c r="C115" s="281">
        <v>103307</v>
      </c>
      <c r="D115" s="284">
        <v>45</v>
      </c>
      <c r="E115" s="300">
        <v>9660000</v>
      </c>
      <c r="F115" s="315">
        <f t="shared" si="130"/>
        <v>0.12215320910973082</v>
      </c>
      <c r="G115" s="300">
        <v>10840000</v>
      </c>
      <c r="H115" s="282">
        <v>0.03</v>
      </c>
      <c r="I115" s="283">
        <f t="shared" si="131"/>
        <v>11165200</v>
      </c>
      <c r="J115" s="282">
        <v>0.05</v>
      </c>
      <c r="K115" s="283">
        <f t="shared" si="132"/>
        <v>11382000</v>
      </c>
      <c r="L115" s="284">
        <v>41</v>
      </c>
      <c r="M115" s="299">
        <v>329604000</v>
      </c>
      <c r="N115" s="284">
        <v>22</v>
      </c>
      <c r="O115" s="299">
        <v>183815000</v>
      </c>
      <c r="P115" s="261">
        <f t="shared" si="133"/>
        <v>513419000</v>
      </c>
      <c r="Q115" s="261">
        <f t="shared" si="134"/>
        <v>293724597.78597784</v>
      </c>
      <c r="R115" s="261">
        <f t="shared" si="112"/>
        <v>329617743.63542432</v>
      </c>
      <c r="S115" s="261">
        <f t="shared" si="138"/>
        <v>-13743.635424315929</v>
      </c>
      <c r="T115" s="261">
        <f t="shared" si="135"/>
        <v>163805618.08118081</v>
      </c>
      <c r="U115" s="261">
        <f t="shared" si="114"/>
        <v>183822664.61070111</v>
      </c>
      <c r="V115" s="261">
        <f t="shared" si="136"/>
        <v>-7664.6107011139393</v>
      </c>
      <c r="W115" s="261">
        <f t="shared" si="137"/>
        <v>-21408.246125429869</v>
      </c>
      <c r="Y115" s="269"/>
      <c r="AA115" s="269"/>
      <c r="AB115" s="270"/>
      <c r="AC115" s="270"/>
      <c r="AD115" s="270"/>
      <c r="AE115" s="270"/>
      <c r="AG115" s="269"/>
    </row>
    <row r="116" spans="2:33" s="268" customFormat="1" ht="11.5" x14ac:dyDescent="0.25">
      <c r="B116" s="319" t="s">
        <v>203</v>
      </c>
      <c r="C116" s="120">
        <v>105148</v>
      </c>
      <c r="D116" s="284">
        <v>47</v>
      </c>
      <c r="E116" s="300">
        <v>8372000</v>
      </c>
      <c r="F116" s="315">
        <f t="shared" si="130"/>
        <v>0.12219302436693735</v>
      </c>
      <c r="G116" s="300">
        <v>9395000</v>
      </c>
      <c r="H116" s="282">
        <v>0.03</v>
      </c>
      <c r="I116" s="283">
        <f t="shared" si="131"/>
        <v>9676850</v>
      </c>
      <c r="J116" s="282">
        <v>0.05</v>
      </c>
      <c r="K116" s="283">
        <f t="shared" si="132"/>
        <v>9864750</v>
      </c>
      <c r="L116" s="284">
        <v>35</v>
      </c>
      <c r="M116" s="299">
        <v>169751500</v>
      </c>
      <c r="N116" s="284">
        <v>34</v>
      </c>
      <c r="O116" s="299">
        <v>173748500</v>
      </c>
      <c r="P116" s="261">
        <f t="shared" si="133"/>
        <v>343500000</v>
      </c>
      <c r="Q116" s="261">
        <f t="shared" si="134"/>
        <v>151267648.53645557</v>
      </c>
      <c r="R116" s="261">
        <f t="shared" si="112"/>
        <v>169752555.18761045</v>
      </c>
      <c r="S116" s="261">
        <f t="shared" si="138"/>
        <v>-1055.1876104474068</v>
      </c>
      <c r="T116" s="261">
        <f t="shared" si="135"/>
        <v>154829424.37466738</v>
      </c>
      <c r="U116" s="261">
        <f t="shared" si="114"/>
        <v>173749580.03325173</v>
      </c>
      <c r="V116" s="261">
        <f t="shared" si="136"/>
        <v>-1080.0332517325878</v>
      </c>
      <c r="W116" s="261">
        <f t="shared" si="137"/>
        <v>-2135.2208621799946</v>
      </c>
      <c r="Y116" s="269"/>
      <c r="AA116" s="269"/>
      <c r="AB116" s="270"/>
      <c r="AC116" s="270"/>
      <c r="AD116" s="270"/>
      <c r="AE116" s="270"/>
      <c r="AG116" s="269"/>
    </row>
    <row r="117" spans="2:33" s="268" customFormat="1" ht="11.5" x14ac:dyDescent="0.25">
      <c r="B117" s="379" t="s">
        <v>204</v>
      </c>
      <c r="C117" s="120">
        <v>104696</v>
      </c>
      <c r="D117" s="284">
        <v>44</v>
      </c>
      <c r="E117" s="300">
        <v>6210000</v>
      </c>
      <c r="F117" s="315">
        <f t="shared" si="130"/>
        <v>0.12206119162640894</v>
      </c>
      <c r="G117" s="300">
        <v>6968000</v>
      </c>
      <c r="H117" s="282">
        <v>0.03</v>
      </c>
      <c r="I117" s="283">
        <f t="shared" si="131"/>
        <v>7177040</v>
      </c>
      <c r="J117" s="282">
        <v>0.05</v>
      </c>
      <c r="K117" s="283">
        <f t="shared" si="132"/>
        <v>7316400</v>
      </c>
      <c r="L117" s="376">
        <v>36</v>
      </c>
      <c r="M117" s="368">
        <v>180083400</v>
      </c>
      <c r="N117" s="376">
        <v>39</v>
      </c>
      <c r="O117" s="368">
        <v>200054200</v>
      </c>
      <c r="P117" s="261">
        <f t="shared" ref="P117" si="143">+M117+O117</f>
        <v>380137600</v>
      </c>
      <c r="Q117" s="261">
        <f t="shared" si="134"/>
        <v>160493386.05051666</v>
      </c>
      <c r="R117" s="261">
        <f t="shared" si="112"/>
        <v>180105677.8258898</v>
      </c>
      <c r="S117" s="261">
        <f t="shared" ref="S117" si="144">M117-R117</f>
        <v>-22277.825889796019</v>
      </c>
      <c r="T117" s="261">
        <f t="shared" si="135"/>
        <v>178291702.35361654</v>
      </c>
      <c r="U117" s="261">
        <f t="shared" si="114"/>
        <v>200078948.38122848</v>
      </c>
      <c r="V117" s="261">
        <f t="shared" ref="V117" si="145">O117-U117</f>
        <v>-24748.381228476763</v>
      </c>
      <c r="W117" s="261">
        <f t="shared" ref="W117" si="146">S117+V117</f>
        <v>-47026.207118272781</v>
      </c>
      <c r="Y117" s="269"/>
      <c r="AA117" s="269"/>
      <c r="AB117" s="270"/>
      <c r="AC117" s="270"/>
      <c r="AD117" s="270"/>
      <c r="AE117" s="270"/>
      <c r="AG117" s="269"/>
    </row>
    <row r="118" spans="2:33" s="268" customFormat="1" ht="12" customHeight="1" x14ac:dyDescent="0.25">
      <c r="B118" s="319" t="s">
        <v>205</v>
      </c>
      <c r="C118" s="281">
        <v>109221</v>
      </c>
      <c r="D118" s="284">
        <v>49</v>
      </c>
      <c r="E118" s="311">
        <v>9178000</v>
      </c>
      <c r="F118" s="315">
        <f t="shared" si="130"/>
        <v>0.12213989976029627</v>
      </c>
      <c r="G118" s="311">
        <v>10299000</v>
      </c>
      <c r="H118" s="282">
        <v>0.03</v>
      </c>
      <c r="I118" s="295">
        <f t="shared" ref="I118:I120" si="147">+(G118*H118)+G118</f>
        <v>10607970</v>
      </c>
      <c r="J118" s="282">
        <v>0.05</v>
      </c>
      <c r="K118" s="295">
        <f t="shared" ref="K118:K120" si="148">+(G118*J118)+G118</f>
        <v>10813950</v>
      </c>
      <c r="L118" s="284">
        <v>35</v>
      </c>
      <c r="M118" s="299">
        <v>266007600</v>
      </c>
      <c r="N118" s="284">
        <v>33</v>
      </c>
      <c r="O118" s="299">
        <v>269097300</v>
      </c>
      <c r="P118" s="330">
        <f t="shared" ref="P118:P120" si="149">+M118+O118</f>
        <v>535104900</v>
      </c>
      <c r="Q118" s="330">
        <f t="shared" si="134"/>
        <v>237053864.72473058</v>
      </c>
      <c r="R118" s="330">
        <f t="shared" ref="R118:R123" si="150">($Q118*$R$10)+$Q118</f>
        <v>266021846.99409264</v>
      </c>
      <c r="S118" s="330">
        <f t="shared" ref="S118:S120" si="151">M118-R118</f>
        <v>-14246.994092643261</v>
      </c>
      <c r="T118" s="330">
        <f t="shared" si="135"/>
        <v>239807264.72473058</v>
      </c>
      <c r="U118" s="330">
        <f t="shared" ref="U118:U123" si="152">($T118*$U$10)+$T118</f>
        <v>269111712.47409266</v>
      </c>
      <c r="V118" s="330">
        <f t="shared" ref="V118:V120" si="153">O118-U118</f>
        <v>-14412.474092662334</v>
      </c>
      <c r="W118" s="330">
        <f t="shared" ref="W118:W120" si="154">S118+V118</f>
        <v>-28659.468185305595</v>
      </c>
      <c r="Y118" s="269"/>
      <c r="AA118" s="269"/>
      <c r="AB118" s="270"/>
      <c r="AC118" s="270"/>
      <c r="AD118" s="270"/>
      <c r="AE118" s="270"/>
      <c r="AG118" s="269"/>
    </row>
    <row r="119" spans="2:33" s="268" customFormat="1" ht="12" customHeight="1" x14ac:dyDescent="0.25">
      <c r="B119" s="319" t="s">
        <v>206</v>
      </c>
      <c r="C119" s="281">
        <v>109138</v>
      </c>
      <c r="D119" s="284">
        <v>42</v>
      </c>
      <c r="E119" s="299">
        <v>10272000</v>
      </c>
      <c r="F119" s="315">
        <f t="shared" si="130"/>
        <v>0.12217679127725867</v>
      </c>
      <c r="G119" s="299">
        <v>11527000</v>
      </c>
      <c r="H119" s="282">
        <v>0.03</v>
      </c>
      <c r="I119" s="283">
        <f t="shared" si="147"/>
        <v>11872810</v>
      </c>
      <c r="J119" s="282">
        <v>0.05</v>
      </c>
      <c r="K119" s="283">
        <f t="shared" si="148"/>
        <v>12103350</v>
      </c>
      <c r="L119" s="284">
        <v>32</v>
      </c>
      <c r="M119" s="299">
        <v>242396000</v>
      </c>
      <c r="N119" s="284">
        <v>22</v>
      </c>
      <c r="O119" s="299">
        <v>163427000</v>
      </c>
      <c r="P119" s="261">
        <f t="shared" si="149"/>
        <v>405823000</v>
      </c>
      <c r="Q119" s="261">
        <f t="shared" si="134"/>
        <v>216005180.18565106</v>
      </c>
      <c r="R119" s="261">
        <f>($Q119*$R$10)+$Q119</f>
        <v>242401013.20433763</v>
      </c>
      <c r="S119" s="261">
        <f>M119-R119</f>
        <v>-5013.2043376266956</v>
      </c>
      <c r="T119" s="261">
        <f t="shared" si="135"/>
        <v>145633915.50273269</v>
      </c>
      <c r="U119" s="261">
        <f>($T119*$U$10)+$T119</f>
        <v>163430379.97716662</v>
      </c>
      <c r="V119" s="261">
        <f t="shared" si="153"/>
        <v>-3379.9771666228771</v>
      </c>
      <c r="W119" s="261">
        <f t="shared" si="154"/>
        <v>-8393.1815042495728</v>
      </c>
      <c r="Y119" s="269"/>
      <c r="AA119" s="269"/>
      <c r="AB119" s="270"/>
      <c r="AC119" s="270"/>
      <c r="AD119" s="270"/>
      <c r="AE119" s="270"/>
      <c r="AG119" s="269"/>
    </row>
    <row r="120" spans="2:33" s="4" customFormat="1" ht="12" customHeight="1" x14ac:dyDescent="0.25">
      <c r="B120" s="347" t="s">
        <v>207</v>
      </c>
      <c r="C120" s="281">
        <v>105987</v>
      </c>
      <c r="D120" s="284">
        <v>93</v>
      </c>
      <c r="E120" s="348">
        <v>15309000</v>
      </c>
      <c r="F120" s="315">
        <f t="shared" si="130"/>
        <v>0</v>
      </c>
      <c r="G120" s="348">
        <v>15309000</v>
      </c>
      <c r="H120" s="282">
        <v>0.03</v>
      </c>
      <c r="I120" s="283">
        <f t="shared" si="147"/>
        <v>15768270</v>
      </c>
      <c r="J120" s="282">
        <v>0.05</v>
      </c>
      <c r="K120" s="283">
        <f t="shared" si="148"/>
        <v>16074450</v>
      </c>
      <c r="L120" s="284">
        <v>6</v>
      </c>
      <c r="M120" s="348">
        <v>51896550</v>
      </c>
      <c r="N120" s="284">
        <v>6</v>
      </c>
      <c r="O120" s="348">
        <v>51896550</v>
      </c>
      <c r="P120" s="261">
        <f t="shared" si="149"/>
        <v>103793100</v>
      </c>
      <c r="Q120" s="261">
        <f t="shared" si="134"/>
        <v>51896550</v>
      </c>
      <c r="R120" s="261">
        <f t="shared" si="150"/>
        <v>58238308.409999996</v>
      </c>
      <c r="S120" s="261">
        <f t="shared" si="151"/>
        <v>-6341758.4099999964</v>
      </c>
      <c r="T120" s="261">
        <f t="shared" si="135"/>
        <v>51896550</v>
      </c>
      <c r="U120" s="261">
        <f t="shared" si="152"/>
        <v>58238308.409999996</v>
      </c>
      <c r="V120" s="261">
        <f t="shared" si="153"/>
        <v>-6341758.4099999964</v>
      </c>
      <c r="W120" s="261">
        <f t="shared" si="154"/>
        <v>-12683516.819999993</v>
      </c>
      <c r="Y120" s="355"/>
      <c r="AA120" s="355"/>
      <c r="AB120" s="356"/>
      <c r="AC120" s="356"/>
      <c r="AD120" s="356"/>
      <c r="AE120" s="356"/>
      <c r="AG120" s="355"/>
    </row>
    <row r="121" spans="2:33" s="268" customFormat="1" ht="12" customHeight="1" x14ac:dyDescent="0.3">
      <c r="B121" s="306" t="s">
        <v>208</v>
      </c>
      <c r="C121" s="309"/>
      <c r="D121" s="310"/>
      <c r="E121" s="305"/>
      <c r="F121" s="315"/>
      <c r="G121" s="305"/>
      <c r="H121" s="294"/>
      <c r="I121" s="294"/>
      <c r="J121" s="294"/>
      <c r="K121" s="294"/>
      <c r="L121" s="294"/>
      <c r="M121" s="312"/>
      <c r="N121" s="294"/>
      <c r="O121" s="312"/>
      <c r="P121" s="312"/>
      <c r="Q121" s="312"/>
      <c r="R121" s="312"/>
      <c r="S121" s="312"/>
      <c r="T121" s="312"/>
      <c r="U121" s="312"/>
      <c r="V121" s="312"/>
      <c r="W121" s="312"/>
      <c r="Y121" s="269"/>
      <c r="AA121" s="269"/>
      <c r="AB121" s="270"/>
      <c r="AC121" s="270"/>
      <c r="AD121" s="270"/>
      <c r="AE121" s="270"/>
      <c r="AG121" s="269"/>
    </row>
    <row r="122" spans="2:33" s="268" customFormat="1" ht="12" customHeight="1" x14ac:dyDescent="0.25">
      <c r="B122" s="319" t="s">
        <v>209</v>
      </c>
      <c r="C122" s="120">
        <v>108748</v>
      </c>
      <c r="D122" s="121">
        <v>23</v>
      </c>
      <c r="E122" s="299">
        <v>6346000</v>
      </c>
      <c r="F122" s="315">
        <f>(G122/E122)-1</f>
        <v>0.12212417270721709</v>
      </c>
      <c r="G122" s="299">
        <v>7121000</v>
      </c>
      <c r="H122" s="315">
        <v>0.03</v>
      </c>
      <c r="I122" s="332">
        <f t="shared" ref="I122:I123" si="155">+(G122*H122)+G122</f>
        <v>7334630</v>
      </c>
      <c r="J122" s="315">
        <v>0.05</v>
      </c>
      <c r="K122" s="332">
        <f t="shared" ref="K122:K123" si="156">+(G122*J122)+G122</f>
        <v>7477050</v>
      </c>
      <c r="L122" s="284">
        <v>25</v>
      </c>
      <c r="M122" s="299">
        <v>180850000</v>
      </c>
      <c r="N122" s="284">
        <v>25</v>
      </c>
      <c r="O122" s="299">
        <v>180850000</v>
      </c>
      <c r="P122" s="261">
        <f t="shared" ref="P122:P123" si="157">+M122+O122</f>
        <v>361700000</v>
      </c>
      <c r="Q122" s="261">
        <f>M122/(1+F122)</f>
        <v>161167546.69288021</v>
      </c>
      <c r="R122" s="261">
        <f t="shared" si="150"/>
        <v>180862220.89875019</v>
      </c>
      <c r="S122" s="261">
        <f t="shared" ref="S122:S123" si="158">M122-R122</f>
        <v>-12220.898750185966</v>
      </c>
      <c r="T122" s="261">
        <f>O122/(1+F122)</f>
        <v>161167546.69288021</v>
      </c>
      <c r="U122" s="261">
        <f t="shared" si="152"/>
        <v>180862220.89875019</v>
      </c>
      <c r="V122" s="261">
        <f t="shared" ref="V122:V123" si="159">O122-U122</f>
        <v>-12220.898750185966</v>
      </c>
      <c r="W122" s="261">
        <f t="shared" ref="W122:W123" si="160">S122+V122</f>
        <v>-24441.797500371933</v>
      </c>
      <c r="Y122" s="269"/>
      <c r="AA122" s="269"/>
      <c r="AB122" s="270"/>
      <c r="AC122" s="270"/>
      <c r="AD122" s="270"/>
      <c r="AE122" s="270"/>
      <c r="AG122" s="269"/>
    </row>
    <row r="123" spans="2:33" s="268" customFormat="1" ht="12" customHeight="1" x14ac:dyDescent="0.25">
      <c r="B123" s="319" t="s">
        <v>210</v>
      </c>
      <c r="C123" s="120">
        <v>108666</v>
      </c>
      <c r="D123" s="121">
        <v>39</v>
      </c>
      <c r="E123" s="299">
        <v>10189000</v>
      </c>
      <c r="F123" s="315">
        <f>(G123/E123)-1</f>
        <v>0.12219059770340568</v>
      </c>
      <c r="G123" s="299">
        <v>11434000</v>
      </c>
      <c r="H123" s="282">
        <v>0.03</v>
      </c>
      <c r="I123" s="283">
        <f t="shared" si="155"/>
        <v>11777020</v>
      </c>
      <c r="J123" s="282">
        <v>0.05</v>
      </c>
      <c r="K123" s="283">
        <f t="shared" si="156"/>
        <v>12005700</v>
      </c>
      <c r="L123" s="284">
        <v>15</v>
      </c>
      <c r="M123" s="299">
        <v>132062700</v>
      </c>
      <c r="N123" s="284">
        <v>30</v>
      </c>
      <c r="O123" s="299">
        <v>263962500</v>
      </c>
      <c r="P123" s="261">
        <f t="shared" si="157"/>
        <v>396025200</v>
      </c>
      <c r="Q123" s="261">
        <f>M123/(1+F123)</f>
        <v>117682950</v>
      </c>
      <c r="R123" s="261">
        <f t="shared" si="150"/>
        <v>132063806.48999999</v>
      </c>
      <c r="S123" s="261">
        <f t="shared" si="158"/>
        <v>-1106.4899999946356</v>
      </c>
      <c r="T123" s="261">
        <f>O123/(1+F123)</f>
        <v>235220737.4934406</v>
      </c>
      <c r="U123" s="261">
        <f t="shared" si="152"/>
        <v>263964711.61513904</v>
      </c>
      <c r="V123" s="261">
        <f t="shared" si="159"/>
        <v>-2211.6151390373707</v>
      </c>
      <c r="W123" s="261">
        <f t="shared" si="160"/>
        <v>-3318.1051390320063</v>
      </c>
      <c r="Y123" s="269"/>
      <c r="AA123" s="269"/>
      <c r="AB123" s="270"/>
      <c r="AC123" s="270"/>
      <c r="AD123" s="270"/>
      <c r="AE123" s="270"/>
      <c r="AG123" s="269"/>
    </row>
    <row r="124" spans="2:33" s="268" customFormat="1" ht="12" customHeight="1" x14ac:dyDescent="0.25">
      <c r="B124" s="380" t="s">
        <v>211</v>
      </c>
      <c r="C124" s="120"/>
      <c r="D124" s="121"/>
      <c r="E124" s="390"/>
      <c r="F124" s="315"/>
      <c r="G124" s="390"/>
      <c r="H124" s="282"/>
      <c r="I124" s="283"/>
      <c r="J124" s="282"/>
      <c r="K124" s="283"/>
      <c r="L124" s="377"/>
      <c r="M124" s="377"/>
      <c r="N124" s="377"/>
      <c r="O124" s="377"/>
      <c r="P124" s="381"/>
      <c r="Q124" s="381"/>
      <c r="R124" s="381"/>
      <c r="S124" s="381"/>
      <c r="T124" s="381"/>
      <c r="U124" s="381"/>
      <c r="V124" s="381"/>
      <c r="W124" s="381"/>
      <c r="Y124" s="269"/>
      <c r="AA124" s="269"/>
      <c r="AB124" s="270"/>
      <c r="AC124" s="270"/>
      <c r="AD124" s="270"/>
      <c r="AE124" s="270"/>
      <c r="AG124" s="269"/>
    </row>
    <row r="125" spans="2:33" s="268" customFormat="1" ht="12" customHeight="1" thickBot="1" x14ac:dyDescent="0.3">
      <c r="B125" s="319" t="s">
        <v>212</v>
      </c>
      <c r="C125" s="120">
        <v>106458</v>
      </c>
      <c r="D125" s="121">
        <v>45</v>
      </c>
      <c r="E125" s="390">
        <v>10340000</v>
      </c>
      <c r="F125" s="315">
        <f>(G125/E125)-1</f>
        <v>0.12214700193423589</v>
      </c>
      <c r="G125" s="390">
        <v>11603000</v>
      </c>
      <c r="H125" s="282">
        <v>0.03</v>
      </c>
      <c r="I125" s="283">
        <f t="shared" ref="I125" si="161">+(G125*H125)+G125</f>
        <v>11951090</v>
      </c>
      <c r="J125" s="282">
        <v>0.05</v>
      </c>
      <c r="K125" s="283">
        <f t="shared" ref="K125" si="162">+(G125*J125)+G125</f>
        <v>12183150</v>
      </c>
      <c r="L125" s="377"/>
      <c r="M125" s="377"/>
      <c r="N125" s="377"/>
      <c r="O125" s="377"/>
      <c r="P125" s="381"/>
      <c r="Q125" s="381"/>
      <c r="R125" s="381"/>
      <c r="S125" s="381"/>
      <c r="T125" s="381"/>
      <c r="U125" s="381"/>
      <c r="V125" s="381"/>
      <c r="W125" s="381"/>
      <c r="Y125" s="269"/>
      <c r="AA125" s="269"/>
      <c r="AB125" s="270"/>
      <c r="AC125" s="270"/>
      <c r="AD125" s="270"/>
      <c r="AE125" s="270"/>
      <c r="AG125" s="269"/>
    </row>
    <row r="126" spans="2:33" s="133" customFormat="1" ht="21" customHeight="1" x14ac:dyDescent="0.5">
      <c r="B126" s="382" t="s">
        <v>213</v>
      </c>
      <c r="C126" s="383"/>
      <c r="D126" s="384"/>
      <c r="E126" s="153">
        <f>SUM(E70:E124)</f>
        <v>588746000</v>
      </c>
      <c r="F126" s="385" t="s">
        <v>157</v>
      </c>
      <c r="G126" s="153">
        <f>SUM(G70:G124)</f>
        <v>658794000</v>
      </c>
      <c r="H126" s="383"/>
      <c r="I126" s="153">
        <f>SUM(I70:I124)</f>
        <v>678557820</v>
      </c>
      <c r="J126" s="383"/>
      <c r="K126" s="153">
        <f t="shared" ref="K126:V126" si="163">SUM(K70:K124)</f>
        <v>691733700</v>
      </c>
      <c r="L126" s="372">
        <f t="shared" si="163"/>
        <v>1532</v>
      </c>
      <c r="M126" s="378">
        <f t="shared" si="163"/>
        <v>14121921459</v>
      </c>
      <c r="N126" s="372">
        <f t="shared" si="163"/>
        <v>1548</v>
      </c>
      <c r="O126" s="378">
        <f t="shared" si="163"/>
        <v>14809214232</v>
      </c>
      <c r="P126" s="378">
        <f t="shared" si="163"/>
        <v>28931135691</v>
      </c>
      <c r="Q126" s="378">
        <f t="shared" si="163"/>
        <v>12590362709.523069</v>
      </c>
      <c r="R126" s="378">
        <f t="shared" si="163"/>
        <v>14128905032.626783</v>
      </c>
      <c r="S126" s="378">
        <f t="shared" si="163"/>
        <v>-6983573.6267849319</v>
      </c>
      <c r="T126" s="378">
        <f t="shared" si="163"/>
        <v>13202829217.074982</v>
      </c>
      <c r="U126" s="378">
        <f t="shared" si="163"/>
        <v>14816214947.401537</v>
      </c>
      <c r="V126" s="378">
        <f t="shared" si="163"/>
        <v>-7000715.4015384056</v>
      </c>
      <c r="W126" s="378">
        <f>SUM(W70:W124)</f>
        <v>-13984289.028323337</v>
      </c>
      <c r="AB126" s="273"/>
      <c r="AD126" s="273"/>
      <c r="AE126" s="273"/>
      <c r="AG126" s="272"/>
    </row>
    <row r="127" spans="2:33" s="133" customFormat="1" ht="22.5" customHeight="1" thickBot="1" x14ac:dyDescent="0.4">
      <c r="B127" s="88" t="s">
        <v>214</v>
      </c>
      <c r="C127" s="169"/>
      <c r="D127" s="104"/>
      <c r="E127" s="78"/>
      <c r="F127" s="79"/>
      <c r="G127" s="264">
        <f>+SUMPRODUCT(G70:G124,F70:F124)/G126</f>
        <v>0.11931603807489206</v>
      </c>
      <c r="H127" s="81"/>
      <c r="I127" s="81"/>
      <c r="J127" s="81"/>
      <c r="K127" s="81"/>
      <c r="L127" s="327"/>
      <c r="M127" s="328"/>
      <c r="N127" s="373"/>
      <c r="O127" s="329"/>
      <c r="P127" s="316"/>
      <c r="Q127" s="302"/>
      <c r="R127" s="302"/>
      <c r="S127" s="302"/>
      <c r="T127" s="302"/>
      <c r="U127" s="302"/>
      <c r="V127" s="302"/>
      <c r="W127" s="302"/>
      <c r="AB127" s="273"/>
      <c r="AD127" s="273"/>
      <c r="AE127" s="273"/>
      <c r="AG127" s="272"/>
    </row>
    <row r="128" spans="2:33" s="133" customFormat="1" ht="23.25" customHeight="1" x14ac:dyDescent="0.5">
      <c r="B128" s="71" t="s">
        <v>215</v>
      </c>
      <c r="C128" s="74"/>
      <c r="D128" s="102"/>
      <c r="E128" s="89"/>
      <c r="F128" s="89"/>
      <c r="G128" s="90"/>
      <c r="H128" s="91"/>
      <c r="I128" s="90"/>
      <c r="J128" s="90"/>
      <c r="K128" s="90"/>
      <c r="L128" s="372">
        <f>+L126+L66</f>
        <v>8467</v>
      </c>
      <c r="M128" s="378">
        <f>M126+M66</f>
        <v>83296660834</v>
      </c>
      <c r="N128" s="372">
        <f>+N126+N66</f>
        <v>8486</v>
      </c>
      <c r="O128" s="378">
        <f t="shared" ref="O128:W128" si="164">O126+O66</f>
        <v>84041602386</v>
      </c>
      <c r="P128" s="378">
        <f t="shared" si="164"/>
        <v>167338263220</v>
      </c>
      <c r="Q128" s="378">
        <f t="shared" si="164"/>
        <v>74234858310.119003</v>
      </c>
      <c r="R128" s="378">
        <f t="shared" si="164"/>
        <v>83306357995.61554</v>
      </c>
      <c r="S128" s="378">
        <f t="shared" si="164"/>
        <v>-9697161.6155345477</v>
      </c>
      <c r="T128" s="378">
        <f t="shared" si="164"/>
        <v>74898669407.559601</v>
      </c>
      <c r="U128" s="378">
        <f t="shared" si="164"/>
        <v>84051286809.163361</v>
      </c>
      <c r="V128" s="378">
        <f t="shared" si="164"/>
        <v>-9684423.1633592527</v>
      </c>
      <c r="W128" s="378">
        <f t="shared" si="164"/>
        <v>-19381584.778893799</v>
      </c>
      <c r="AB128" s="273"/>
      <c r="AD128" s="273"/>
      <c r="AE128" s="273"/>
      <c r="AG128" s="272"/>
    </row>
    <row r="129" spans="1:33" s="133" customFormat="1" ht="21.5" thickBot="1" x14ac:dyDescent="0.55000000000000004">
      <c r="B129" s="77" t="s">
        <v>216</v>
      </c>
      <c r="C129" s="81"/>
      <c r="D129" s="103"/>
      <c r="E129" s="92"/>
      <c r="F129" s="92"/>
      <c r="G129" s="386">
        <f>((+SUMPRODUCT(G13:G65,F13:F65))+(SUMPRODUCT(G70:G124,F70:F124)))/(G66+G126)</f>
        <v>0.12050920258006667</v>
      </c>
      <c r="H129" s="94"/>
      <c r="I129" s="93"/>
      <c r="J129" s="93"/>
      <c r="K129" s="93"/>
      <c r="L129" s="95"/>
      <c r="M129" s="96"/>
      <c r="N129" s="95"/>
      <c r="O129" s="276"/>
      <c r="P129" s="80"/>
      <c r="Q129" s="98"/>
      <c r="R129" s="99"/>
      <c r="S129" s="99"/>
      <c r="T129" s="99"/>
      <c r="U129" s="99"/>
      <c r="V129" s="99"/>
      <c r="W129" s="100"/>
      <c r="AB129" s="273"/>
      <c r="AD129" s="273"/>
      <c r="AE129" s="273"/>
      <c r="AG129" s="272"/>
    </row>
    <row r="130" spans="1:33" s="133" customFormat="1" ht="10.5" x14ac:dyDescent="0.25">
      <c r="D130" s="277"/>
      <c r="G130" s="149"/>
      <c r="AG130" s="272"/>
    </row>
    <row r="131" spans="1:33" s="133" customFormat="1" ht="12" x14ac:dyDescent="0.3">
      <c r="B131" s="278" t="s">
        <v>217</v>
      </c>
      <c r="C131" s="278"/>
      <c r="D131" s="277"/>
      <c r="Q131" s="273"/>
      <c r="AG131" s="272"/>
    </row>
    <row r="132" spans="1:33" s="133" customFormat="1" ht="12" x14ac:dyDescent="0.3">
      <c r="B132" s="163" t="s">
        <v>218</v>
      </c>
      <c r="C132" s="163"/>
      <c r="D132" s="277"/>
      <c r="E132" s="279"/>
      <c r="F132" s="280"/>
      <c r="O132" s="273"/>
      <c r="P132" s="273"/>
      <c r="Q132" s="273"/>
      <c r="R132" s="273"/>
      <c r="S132" s="273"/>
      <c r="T132" s="273"/>
      <c r="U132" s="273"/>
      <c r="V132" s="273"/>
      <c r="W132" s="273"/>
    </row>
    <row r="133" spans="1:33" s="133" customFormat="1" ht="10.5" x14ac:dyDescent="0.25">
      <c r="D133" s="277"/>
      <c r="E133" s="279"/>
      <c r="S133" s="273"/>
    </row>
    <row r="134" spans="1:33" s="133" customFormat="1" ht="10.5" x14ac:dyDescent="0.25">
      <c r="D134" s="277"/>
      <c r="E134" s="279"/>
    </row>
    <row r="135" spans="1:33" s="133" customFormat="1" ht="10.5" x14ac:dyDescent="0.25">
      <c r="D135" s="277"/>
      <c r="E135" s="279"/>
      <c r="M135" s="273"/>
      <c r="P135" s="388"/>
      <c r="Q135" s="389"/>
      <c r="R135" s="389"/>
      <c r="S135" s="389"/>
      <c r="T135" s="388"/>
      <c r="U135" s="388"/>
      <c r="V135" s="388"/>
      <c r="W135" s="388"/>
    </row>
    <row r="136" spans="1:33" s="133" customFormat="1" ht="10.5" x14ac:dyDescent="0.25">
      <c r="D136" s="277"/>
      <c r="E136" s="279"/>
    </row>
    <row r="137" spans="1:33" s="133" customFormat="1" ht="10.5" x14ac:dyDescent="0.25">
      <c r="D137" s="277"/>
      <c r="E137" s="279"/>
    </row>
    <row r="138" spans="1:33" s="133" customFormat="1" ht="10.5" x14ac:dyDescent="0.25">
      <c r="D138" s="277"/>
      <c r="E138" s="279"/>
    </row>
    <row r="139" spans="1:33" s="133" customFormat="1" ht="10.5" x14ac:dyDescent="0.25">
      <c r="D139" s="277"/>
      <c r="E139" s="279"/>
    </row>
    <row r="140" spans="1:33" s="133" customFormat="1" ht="10.5" x14ac:dyDescent="0.25">
      <c r="D140" s="277"/>
      <c r="E140" s="279"/>
    </row>
    <row r="141" spans="1:33" ht="10.5" x14ac:dyDescent="0.25">
      <c r="A141" s="133"/>
      <c r="B141" s="133"/>
      <c r="C141" s="133"/>
      <c r="D141" s="277"/>
      <c r="E141" s="279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</row>
  </sheetData>
  <sheetProtection algorithmName="SHA-512" hashValue="LI8Wy9HDhJCIja2pUKXGE0GDVQiVvOqrR8NMsOwJq7AsTRMConxo5CW40DWA9glLFOhkbdTRcA2gDeOvvton+g==" saltValue="axP19cgz2FCbozZlvz42aA==" spinCount="100000" sheet="1" formatCells="0" formatColumns="0" formatRows="0" insertColumns="0" insertRows="0" insertHyperlinks="0" deleteColumns="0" deleteRows="0"/>
  <mergeCells count="224">
    <mergeCell ref="W63:W65"/>
    <mergeCell ref="R60:R61"/>
    <mergeCell ref="Q39:Q40"/>
    <mergeCell ref="M56:M57"/>
    <mergeCell ref="N60:N61"/>
    <mergeCell ref="M60:M61"/>
    <mergeCell ref="P47:P49"/>
    <mergeCell ref="P56:P57"/>
    <mergeCell ref="P60:P61"/>
    <mergeCell ref="O56:O57"/>
    <mergeCell ref="M47:M49"/>
    <mergeCell ref="S56:S57"/>
    <mergeCell ref="P39:P40"/>
    <mergeCell ref="M63:M65"/>
    <mergeCell ref="N63:N65"/>
    <mergeCell ref="O63:O65"/>
    <mergeCell ref="P63:P65"/>
    <mergeCell ref="Q63:Q65"/>
    <mergeCell ref="R63:R65"/>
    <mergeCell ref="R47:R49"/>
    <mergeCell ref="R56:R57"/>
    <mergeCell ref="Q47:Q49"/>
    <mergeCell ref="Q56:Q57"/>
    <mergeCell ref="Q60:Q61"/>
    <mergeCell ref="U63:U65"/>
    <mergeCell ref="V63:V65"/>
    <mergeCell ref="W13:W14"/>
    <mergeCell ref="W15:W16"/>
    <mergeCell ref="W17:W18"/>
    <mergeCell ref="W19:W20"/>
    <mergeCell ref="S47:S49"/>
    <mergeCell ref="S45:S46"/>
    <mergeCell ref="T60:T61"/>
    <mergeCell ref="T47:T49"/>
    <mergeCell ref="T56:T57"/>
    <mergeCell ref="W26:W27"/>
    <mergeCell ref="V28:V29"/>
    <mergeCell ref="V30:V32"/>
    <mergeCell ref="V36:V38"/>
    <mergeCell ref="V39:V40"/>
    <mergeCell ref="U15:U16"/>
    <mergeCell ref="U17:U18"/>
    <mergeCell ref="U19:U20"/>
    <mergeCell ref="U26:U27"/>
    <mergeCell ref="U33:U35"/>
    <mergeCell ref="V33:V35"/>
    <mergeCell ref="S13:S14"/>
    <mergeCell ref="S15:S16"/>
    <mergeCell ref="W33:W35"/>
    <mergeCell ref="U45:U46"/>
    <mergeCell ref="U47:U49"/>
    <mergeCell ref="U56:U57"/>
    <mergeCell ref="U60:U61"/>
    <mergeCell ref="U28:U29"/>
    <mergeCell ref="U30:U32"/>
    <mergeCell ref="U36:U38"/>
    <mergeCell ref="U39:U40"/>
    <mergeCell ref="V45:V46"/>
    <mergeCell ref="V47:V49"/>
    <mergeCell ref="V56:V57"/>
    <mergeCell ref="V60:V61"/>
    <mergeCell ref="W45:W46"/>
    <mergeCell ref="W47:W49"/>
    <mergeCell ref="W56:W57"/>
    <mergeCell ref="W60:W61"/>
    <mergeCell ref="W28:W29"/>
    <mergeCell ref="W30:W32"/>
    <mergeCell ref="W36:W38"/>
    <mergeCell ref="W39:W40"/>
    <mergeCell ref="T63:T65"/>
    <mergeCell ref="S60:S61"/>
    <mergeCell ref="S28:S29"/>
    <mergeCell ref="S30:S32"/>
    <mergeCell ref="S36:S38"/>
    <mergeCell ref="S26:S27"/>
    <mergeCell ref="T33:T35"/>
    <mergeCell ref="T17:T18"/>
    <mergeCell ref="T19:T20"/>
    <mergeCell ref="T26:T27"/>
    <mergeCell ref="T28:T29"/>
    <mergeCell ref="T30:T32"/>
    <mergeCell ref="T36:T38"/>
    <mergeCell ref="S17:S18"/>
    <mergeCell ref="S19:S20"/>
    <mergeCell ref="P45:P46"/>
    <mergeCell ref="P26:P27"/>
    <mergeCell ref="P28:P29"/>
    <mergeCell ref="P30:P32"/>
    <mergeCell ref="V19:V20"/>
    <mergeCell ref="V26:V27"/>
    <mergeCell ref="S33:S35"/>
    <mergeCell ref="V13:V14"/>
    <mergeCell ref="V15:V16"/>
    <mergeCell ref="V17:V18"/>
    <mergeCell ref="U13:U14"/>
    <mergeCell ref="T13:T14"/>
    <mergeCell ref="T15:T16"/>
    <mergeCell ref="Q13:Q14"/>
    <mergeCell ref="Q15:Q16"/>
    <mergeCell ref="Q17:Q18"/>
    <mergeCell ref="Q19:Q20"/>
    <mergeCell ref="R13:R14"/>
    <mergeCell ref="R15:R16"/>
    <mergeCell ref="R17:R18"/>
    <mergeCell ref="R19:R20"/>
    <mergeCell ref="R26:R27"/>
    <mergeCell ref="T39:T40"/>
    <mergeCell ref="T45:T46"/>
    <mergeCell ref="Q26:Q27"/>
    <mergeCell ref="Q45:Q46"/>
    <mergeCell ref="R45:R46"/>
    <mergeCell ref="Q28:Q29"/>
    <mergeCell ref="Q36:Q38"/>
    <mergeCell ref="Q30:Q32"/>
    <mergeCell ref="S39:S40"/>
    <mergeCell ref="R28:R29"/>
    <mergeCell ref="R30:R32"/>
    <mergeCell ref="R36:R38"/>
    <mergeCell ref="R39:R40"/>
    <mergeCell ref="Q33:Q35"/>
    <mergeCell ref="R33:R35"/>
    <mergeCell ref="D17:D18"/>
    <mergeCell ref="D39:D40"/>
    <mergeCell ref="D26:D27"/>
    <mergeCell ref="D28:D29"/>
    <mergeCell ref="M36:M38"/>
    <mergeCell ref="M39:M40"/>
    <mergeCell ref="P17:P18"/>
    <mergeCell ref="P19:P20"/>
    <mergeCell ref="M17:M18"/>
    <mergeCell ref="M33:M35"/>
    <mergeCell ref="N33:N35"/>
    <mergeCell ref="O33:O35"/>
    <mergeCell ref="P33:P35"/>
    <mergeCell ref="M30:M32"/>
    <mergeCell ref="M19:M20"/>
    <mergeCell ref="D33:D35"/>
    <mergeCell ref="L33:L35"/>
    <mergeCell ref="O17:O18"/>
    <mergeCell ref="O19:O20"/>
    <mergeCell ref="N26:N27"/>
    <mergeCell ref="N17:N18"/>
    <mergeCell ref="N19:N20"/>
    <mergeCell ref="N28:N29"/>
    <mergeCell ref="P36:P38"/>
    <mergeCell ref="M26:M27"/>
    <mergeCell ref="L28:L29"/>
    <mergeCell ref="L30:L32"/>
    <mergeCell ref="L36:L38"/>
    <mergeCell ref="O47:O49"/>
    <mergeCell ref="D45:D46"/>
    <mergeCell ref="D30:D32"/>
    <mergeCell ref="M45:M46"/>
    <mergeCell ref="N36:N38"/>
    <mergeCell ref="B3:W3"/>
    <mergeCell ref="B4:W4"/>
    <mergeCell ref="D19:D20"/>
    <mergeCell ref="D56:D57"/>
    <mergeCell ref="D13:D14"/>
    <mergeCell ref="D36:D38"/>
    <mergeCell ref="D47:D49"/>
    <mergeCell ref="D15:D16"/>
    <mergeCell ref="L15:L16"/>
    <mergeCell ref="L17:L18"/>
    <mergeCell ref="L19:L20"/>
    <mergeCell ref="O13:O14"/>
    <mergeCell ref="O15:O16"/>
    <mergeCell ref="P13:P14"/>
    <mergeCell ref="P15:P16"/>
    <mergeCell ref="M13:M14"/>
    <mergeCell ref="M15:M16"/>
    <mergeCell ref="N13:N14"/>
    <mergeCell ref="N15:N16"/>
    <mergeCell ref="N30:N32"/>
    <mergeCell ref="O26:O27"/>
    <mergeCell ref="O28:O29"/>
    <mergeCell ref="O30:O32"/>
    <mergeCell ref="O36:O38"/>
    <mergeCell ref="L13:L14"/>
    <mergeCell ref="N39:N40"/>
    <mergeCell ref="N45:N46"/>
    <mergeCell ref="N47:N49"/>
    <mergeCell ref="N56:N57"/>
    <mergeCell ref="D63:D65"/>
    <mergeCell ref="C63:C65"/>
    <mergeCell ref="S63:S65"/>
    <mergeCell ref="M100:M102"/>
    <mergeCell ref="N100:N102"/>
    <mergeCell ref="M28:M29"/>
    <mergeCell ref="C87:C88"/>
    <mergeCell ref="D87:D88"/>
    <mergeCell ref="L100:L102"/>
    <mergeCell ref="D60:D61"/>
    <mergeCell ref="O60:O61"/>
    <mergeCell ref="O39:O40"/>
    <mergeCell ref="O45:O46"/>
    <mergeCell ref="L26:L27"/>
    <mergeCell ref="L60:L61"/>
    <mergeCell ref="L56:L57"/>
    <mergeCell ref="L47:L49"/>
    <mergeCell ref="L45:L46"/>
    <mergeCell ref="L39:L40"/>
    <mergeCell ref="L87:L88"/>
    <mergeCell ref="M87:M88"/>
    <mergeCell ref="N87:N88"/>
    <mergeCell ref="O87:O88"/>
    <mergeCell ref="P87:P88"/>
    <mergeCell ref="Q87:Q88"/>
    <mergeCell ref="R87:R88"/>
    <mergeCell ref="S87:S88"/>
    <mergeCell ref="L63:L65"/>
    <mergeCell ref="T87:T88"/>
    <mergeCell ref="U87:U88"/>
    <mergeCell ref="V87:V88"/>
    <mergeCell ref="W87:W88"/>
    <mergeCell ref="O100:O102"/>
    <mergeCell ref="P100:P102"/>
    <mergeCell ref="Q100:Q102"/>
    <mergeCell ref="R100:R102"/>
    <mergeCell ref="S100:S102"/>
    <mergeCell ref="U100:U102"/>
    <mergeCell ref="V100:V102"/>
    <mergeCell ref="W100:W102"/>
    <mergeCell ref="T100:T102"/>
  </mergeCells>
  <hyperlinks>
    <hyperlink ref="B1" location="Contenido!B21" display="Volver al menú" xr:uid="{00000000-0004-0000-0400-000000000000}"/>
  </hyperlinks>
  <pageMargins left="0" right="0" top="1.5748031496062993" bottom="0.59055118110236227" header="0" footer="0"/>
  <pageSetup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AG127"/>
  <sheetViews>
    <sheetView showGridLines="0" topLeftCell="B1" zoomScaleNormal="100" workbookViewId="0">
      <pane xSplit="4" ySplit="11" topLeftCell="F92" activePane="bottomRight" state="frozen"/>
      <selection pane="topRight" activeCell="F1" sqref="F1"/>
      <selection pane="bottomLeft" activeCell="B12" sqref="B12"/>
      <selection pane="bottomRight" activeCell="G98" sqref="G98:G110"/>
    </sheetView>
  </sheetViews>
  <sheetFormatPr baseColWidth="10" defaultColWidth="11.453125" defaultRowHeight="10" x14ac:dyDescent="0.2"/>
  <cols>
    <col min="1" max="1" width="2.7265625" style="57" customWidth="1"/>
    <col min="2" max="2" width="61.54296875" style="57" customWidth="1"/>
    <col min="3" max="3" width="11.26953125" style="57" bestFit="1" customWidth="1"/>
    <col min="4" max="4" width="7.453125" style="108" hidden="1" customWidth="1"/>
    <col min="5" max="5" width="15.7265625" style="57" customWidth="1"/>
    <col min="6" max="6" width="8" style="57" customWidth="1"/>
    <col min="7" max="7" width="18" style="57" bestFit="1" customWidth="1"/>
    <col min="8" max="8" width="10.1796875" style="57" hidden="1" customWidth="1"/>
    <col min="9" max="9" width="15.1796875" style="57" hidden="1" customWidth="1"/>
    <col min="10" max="10" width="10.1796875" style="57" hidden="1" customWidth="1"/>
    <col min="11" max="11" width="15.1796875" style="57" hidden="1" customWidth="1"/>
    <col min="12" max="12" width="13.26953125" style="57" hidden="1" customWidth="1"/>
    <col min="13" max="13" width="20" style="57" customWidth="1"/>
    <col min="14" max="14" width="11.453125" style="57" hidden="1" customWidth="1"/>
    <col min="15" max="15" width="16.26953125" style="57" customWidth="1"/>
    <col min="16" max="17" width="15.54296875" style="57" customWidth="1"/>
    <col min="18" max="18" width="19.54296875" style="57" customWidth="1"/>
    <col min="19" max="19" width="17" style="57" hidden="1" customWidth="1"/>
    <col min="20" max="20" width="18.26953125" style="57" hidden="1" customWidth="1"/>
    <col min="21" max="22" width="17.54296875" style="57" customWidth="1"/>
    <col min="23" max="23" width="16.54296875" style="57" customWidth="1"/>
    <col min="24" max="24" width="19.1796875" style="57" customWidth="1"/>
    <col min="25" max="25" width="20" style="57" customWidth="1"/>
    <col min="26" max="27" width="18.54296875" style="57" customWidth="1"/>
    <col min="28" max="32" width="11.453125" style="57"/>
    <col min="33" max="33" width="13.26953125" style="57" bestFit="1" customWidth="1"/>
    <col min="34" max="16384" width="11.453125" style="57"/>
  </cols>
  <sheetData>
    <row r="1" spans="2:33" ht="12" customHeight="1" x14ac:dyDescent="0.35">
      <c r="B1" s="48" t="s">
        <v>5</v>
      </c>
      <c r="C1" s="48"/>
      <c r="D1" s="105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3" spans="2:33" ht="26" x14ac:dyDescent="0.6">
      <c r="B3" s="446" t="s">
        <v>6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</row>
    <row r="4" spans="2:33" ht="18.5" x14ac:dyDescent="0.45">
      <c r="B4" s="447" t="s">
        <v>219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</row>
    <row r="5" spans="2:33" ht="11.5" x14ac:dyDescent="0.25">
      <c r="B5" s="3"/>
      <c r="C5" s="3"/>
      <c r="D5" s="10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33" ht="11.5" x14ac:dyDescent="0.25">
      <c r="B6" s="3"/>
      <c r="C6" s="3"/>
      <c r="D6" s="106"/>
      <c r="E6" s="3"/>
      <c r="F6" s="3"/>
      <c r="G6" s="3"/>
      <c r="H6" s="3"/>
      <c r="I6" s="3"/>
      <c r="J6" s="3"/>
      <c r="K6" s="3"/>
      <c r="L6" s="3"/>
      <c r="M6" s="235">
        <f t="shared" ref="M6:O6" si="0">+M28+M34</f>
        <v>6104247200</v>
      </c>
      <c r="N6" s="235">
        <f t="shared" si="0"/>
        <v>972</v>
      </c>
      <c r="O6" s="235">
        <f t="shared" si="0"/>
        <v>6222620400</v>
      </c>
      <c r="P6" s="3"/>
      <c r="Q6" s="3"/>
      <c r="R6" s="235">
        <f>+R28+R34</f>
        <v>6019979343.6736774</v>
      </c>
      <c r="S6" s="3"/>
      <c r="T6" s="3"/>
      <c r="U6" s="235">
        <f>+U28+U34</f>
        <v>6136719818.667964</v>
      </c>
      <c r="V6" s="3"/>
      <c r="W6" s="3"/>
    </row>
    <row r="7" spans="2:33" ht="11.5" x14ac:dyDescent="0.25">
      <c r="B7" s="3"/>
      <c r="C7" s="3"/>
      <c r="D7" s="106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33" ht="30" customHeight="1" thickBot="1" x14ac:dyDescent="0.3">
      <c r="B8" s="3"/>
      <c r="C8" s="3"/>
      <c r="D8" s="106"/>
      <c r="E8" s="3"/>
      <c r="F8" s="3"/>
      <c r="G8" s="109"/>
      <c r="H8" s="3"/>
      <c r="I8" s="3"/>
      <c r="J8" s="3"/>
      <c r="K8" s="3"/>
      <c r="L8" s="3"/>
      <c r="M8" s="142"/>
      <c r="N8" s="3"/>
      <c r="O8" s="3"/>
      <c r="P8" s="3"/>
      <c r="Q8" s="3"/>
      <c r="R8" s="3"/>
      <c r="S8" s="3"/>
      <c r="T8" s="3"/>
      <c r="U8" s="3"/>
      <c r="V8" s="3"/>
      <c r="W8" s="3"/>
    </row>
    <row r="9" spans="2:33" ht="17.25" customHeight="1" thickBot="1" x14ac:dyDescent="0.4">
      <c r="B9" s="3"/>
      <c r="C9" s="3"/>
      <c r="D9" s="106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3"/>
      <c r="R9" s="58" t="s">
        <v>80</v>
      </c>
      <c r="S9" s="53"/>
      <c r="T9" s="53"/>
      <c r="U9" s="58" t="s">
        <v>80</v>
      </c>
      <c r="V9" s="53"/>
      <c r="W9" s="53"/>
    </row>
    <row r="10" spans="2:33" ht="59.25" customHeight="1" thickBot="1" x14ac:dyDescent="0.25">
      <c r="B10" s="59" t="s">
        <v>81</v>
      </c>
      <c r="C10" s="168" t="s">
        <v>82</v>
      </c>
      <c r="D10" s="60" t="s">
        <v>83</v>
      </c>
      <c r="E10" s="140" t="s">
        <v>220</v>
      </c>
      <c r="F10" s="131" t="s">
        <v>85</v>
      </c>
      <c r="G10" s="140" t="s">
        <v>221</v>
      </c>
      <c r="H10" s="60" t="s">
        <v>87</v>
      </c>
      <c r="I10" s="60" t="s">
        <v>88</v>
      </c>
      <c r="J10" s="60" t="s">
        <v>89</v>
      </c>
      <c r="K10" s="60" t="s">
        <v>90</v>
      </c>
      <c r="L10" s="130" t="s">
        <v>222</v>
      </c>
      <c r="M10" s="61" t="s">
        <v>223</v>
      </c>
      <c r="N10" s="130" t="s">
        <v>224</v>
      </c>
      <c r="O10" s="131" t="s">
        <v>225</v>
      </c>
      <c r="P10" s="61" t="s">
        <v>226</v>
      </c>
      <c r="Q10" s="61" t="s">
        <v>96</v>
      </c>
      <c r="R10" s="181">
        <v>4.0500000000000001E-2</v>
      </c>
      <c r="S10" s="61" t="s">
        <v>97</v>
      </c>
      <c r="T10" s="61" t="s">
        <v>98</v>
      </c>
      <c r="U10" s="181">
        <v>4.0500000000000001E-2</v>
      </c>
      <c r="V10" s="61" t="s">
        <v>99</v>
      </c>
      <c r="W10" s="62" t="s">
        <v>100</v>
      </c>
      <c r="Z10" s="63"/>
    </row>
    <row r="11" spans="2:33" ht="16" thickBot="1" x14ac:dyDescent="0.25">
      <c r="B11" s="64" t="s">
        <v>101</v>
      </c>
      <c r="C11" s="65"/>
      <c r="D11" s="101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182"/>
      <c r="S11" s="65"/>
      <c r="T11" s="65"/>
      <c r="U11" s="182"/>
      <c r="V11" s="65"/>
      <c r="W11" s="65"/>
    </row>
    <row r="12" spans="2:33" ht="12.5" x14ac:dyDescent="0.25">
      <c r="B12" s="54" t="s">
        <v>102</v>
      </c>
      <c r="C12" s="54"/>
      <c r="D12" s="107"/>
      <c r="E12" s="55"/>
      <c r="F12" s="55"/>
      <c r="G12" s="55"/>
      <c r="H12" s="55"/>
      <c r="I12" s="55"/>
      <c r="J12" s="55"/>
      <c r="K12" s="55"/>
      <c r="L12" s="66"/>
      <c r="M12" s="66"/>
      <c r="N12" s="66"/>
      <c r="O12" s="66"/>
      <c r="P12" s="67"/>
      <c r="Q12" s="67"/>
      <c r="R12" s="183"/>
      <c r="S12" s="67"/>
      <c r="T12" s="67"/>
      <c r="U12" s="183"/>
      <c r="V12" s="67"/>
      <c r="W12" s="67"/>
    </row>
    <row r="13" spans="2:33" s="177" customFormat="1" ht="12" customHeight="1" x14ac:dyDescent="0.35">
      <c r="B13" s="172" t="s">
        <v>227</v>
      </c>
      <c r="C13" s="172">
        <v>1044</v>
      </c>
      <c r="D13" s="485">
        <v>170</v>
      </c>
      <c r="E13" s="171">
        <v>7488670</v>
      </c>
      <c r="F13" s="173">
        <f>(+G13/E13)-1</f>
        <v>5.5060511412573954E-2</v>
      </c>
      <c r="G13" s="171">
        <v>7901000</v>
      </c>
      <c r="H13" s="174">
        <v>7.0000000000000007E-2</v>
      </c>
      <c r="I13" s="175">
        <f t="shared" ref="I13:I22" si="1">+(G13*H13)+G13</f>
        <v>8454070</v>
      </c>
      <c r="J13" s="174">
        <v>0.1</v>
      </c>
      <c r="K13" s="175">
        <f t="shared" ref="K13:K22" si="2">+(G13*J13)+G13</f>
        <v>8691100</v>
      </c>
      <c r="L13" s="176">
        <v>579</v>
      </c>
      <c r="M13" s="488">
        <v>3956898600</v>
      </c>
      <c r="N13" s="476">
        <v>549</v>
      </c>
      <c r="O13" s="454">
        <v>3675763600</v>
      </c>
      <c r="P13" s="454">
        <f>+M13+O13</f>
        <v>7632662200</v>
      </c>
      <c r="Q13" s="454">
        <f>M13/(1+F13)</f>
        <v>3750399675.8463483</v>
      </c>
      <c r="R13" s="454">
        <f>($Q13*$R$10)+$Q13</f>
        <v>3902290862.7181253</v>
      </c>
      <c r="S13" s="454">
        <f>M13-R13</f>
        <v>54607737.281874657</v>
      </c>
      <c r="T13" s="454">
        <f>O13/(1+F13)</f>
        <v>3483936286.3450193</v>
      </c>
      <c r="U13" s="454">
        <f t="shared" ref="U13:U22" si="3">($T13*$U$10)+$T13</f>
        <v>3625035705.9419928</v>
      </c>
      <c r="V13" s="454">
        <f t="shared" ref="V13:V22" si="4">O13-U13</f>
        <v>50727894.05800724</v>
      </c>
      <c r="W13" s="454">
        <f t="shared" ref="W13:W22" si="5">S13+V13</f>
        <v>105335631.3398819</v>
      </c>
      <c r="Y13" s="178"/>
      <c r="AA13" s="178"/>
      <c r="AB13" s="179"/>
      <c r="AC13" s="179"/>
      <c r="AD13" s="179"/>
      <c r="AE13" s="179"/>
      <c r="AF13" s="179"/>
      <c r="AG13" s="178"/>
    </row>
    <row r="14" spans="2:33" s="177" customFormat="1" ht="12" customHeight="1" x14ac:dyDescent="0.35">
      <c r="B14" s="172" t="s">
        <v>104</v>
      </c>
      <c r="C14" s="172">
        <v>1044</v>
      </c>
      <c r="D14" s="485"/>
      <c r="E14" s="171">
        <v>7098522</v>
      </c>
      <c r="F14" s="184">
        <f t="shared" ref="F14:F22" si="6">(+G14/E14)-1</f>
        <v>5.5008352442945219E-2</v>
      </c>
      <c r="G14" s="171">
        <v>7489000</v>
      </c>
      <c r="H14" s="174">
        <v>7.0000000000000007E-2</v>
      </c>
      <c r="I14" s="175">
        <f t="shared" si="1"/>
        <v>8013230</v>
      </c>
      <c r="J14" s="174">
        <v>0.1</v>
      </c>
      <c r="K14" s="175">
        <f t="shared" si="2"/>
        <v>8237900</v>
      </c>
      <c r="L14" s="180"/>
      <c r="M14" s="489"/>
      <c r="N14" s="481"/>
      <c r="O14" s="456"/>
      <c r="P14" s="456"/>
      <c r="Q14" s="456"/>
      <c r="R14" s="456"/>
      <c r="S14" s="456"/>
      <c r="T14" s="456"/>
      <c r="U14" s="456"/>
      <c r="V14" s="456"/>
      <c r="W14" s="456"/>
      <c r="Y14" s="178"/>
      <c r="AA14" s="178"/>
      <c r="AB14" s="179"/>
      <c r="AC14" s="179"/>
      <c r="AD14" s="179"/>
      <c r="AE14" s="179"/>
      <c r="AF14" s="179"/>
      <c r="AG14" s="178"/>
    </row>
    <row r="15" spans="2:33" s="177" customFormat="1" ht="12" customHeight="1" x14ac:dyDescent="0.35">
      <c r="B15" s="172" t="s">
        <v>228</v>
      </c>
      <c r="C15" s="172">
        <v>8114</v>
      </c>
      <c r="D15" s="475">
        <v>175</v>
      </c>
      <c r="E15" s="171">
        <v>7488670</v>
      </c>
      <c r="F15" s="173">
        <f t="shared" si="6"/>
        <v>5.5060511412573954E-2</v>
      </c>
      <c r="G15" s="171">
        <v>7901000</v>
      </c>
      <c r="H15" s="174">
        <v>7.0000000000000007E-2</v>
      </c>
      <c r="I15" s="175">
        <f t="shared" si="1"/>
        <v>8454070</v>
      </c>
      <c r="J15" s="174">
        <v>0.1</v>
      </c>
      <c r="K15" s="175">
        <f t="shared" si="2"/>
        <v>8691100</v>
      </c>
      <c r="L15" s="476">
        <v>664</v>
      </c>
      <c r="M15" s="487">
        <v>4696452000</v>
      </c>
      <c r="N15" s="476">
        <v>646</v>
      </c>
      <c r="O15" s="454">
        <v>4558266000</v>
      </c>
      <c r="P15" s="454">
        <f>+M15+O15</f>
        <v>9254718000</v>
      </c>
      <c r="Q15" s="454">
        <f>M15/(1+F15)</f>
        <v>4451357954.5424633</v>
      </c>
      <c r="R15" s="454">
        <f>($Q15*$R$10)+$Q15</f>
        <v>4631637951.7014332</v>
      </c>
      <c r="S15" s="454">
        <f t="shared" ref="S15:S22" si="7">M15-R15</f>
        <v>64814048.298566818</v>
      </c>
      <c r="T15" s="454">
        <f>O15/(1+F15)</f>
        <v>4320383476.2966709</v>
      </c>
      <c r="U15" s="454">
        <f t="shared" si="3"/>
        <v>4495359007.0866861</v>
      </c>
      <c r="V15" s="454">
        <f t="shared" si="4"/>
        <v>62906992.913313866</v>
      </c>
      <c r="W15" s="454">
        <f t="shared" si="5"/>
        <v>127721041.21188068</v>
      </c>
      <c r="Y15" s="178"/>
      <c r="AA15" s="178"/>
      <c r="AB15" s="179"/>
      <c r="AC15" s="179"/>
      <c r="AD15" s="179"/>
      <c r="AE15" s="179"/>
      <c r="AF15" s="179"/>
      <c r="AG15" s="178"/>
    </row>
    <row r="16" spans="2:33" s="177" customFormat="1" ht="12" customHeight="1" x14ac:dyDescent="0.35">
      <c r="B16" s="172" t="s">
        <v>106</v>
      </c>
      <c r="C16" s="172">
        <v>8114</v>
      </c>
      <c r="D16" s="475"/>
      <c r="E16" s="171">
        <v>7164532</v>
      </c>
      <c r="F16" s="173">
        <f t="shared" si="6"/>
        <v>5.5058446246035286E-2</v>
      </c>
      <c r="G16" s="171">
        <v>7559000</v>
      </c>
      <c r="H16" s="174">
        <v>7.0000000000000007E-2</v>
      </c>
      <c r="I16" s="175">
        <f t="shared" si="1"/>
        <v>8088130</v>
      </c>
      <c r="J16" s="174">
        <v>0.1</v>
      </c>
      <c r="K16" s="175">
        <f t="shared" si="2"/>
        <v>8314900</v>
      </c>
      <c r="L16" s="481"/>
      <c r="M16" s="487"/>
      <c r="N16" s="481"/>
      <c r="O16" s="456"/>
      <c r="P16" s="456"/>
      <c r="Q16" s="456"/>
      <c r="R16" s="456"/>
      <c r="S16" s="456"/>
      <c r="T16" s="456"/>
      <c r="U16" s="456"/>
      <c r="V16" s="456"/>
      <c r="W16" s="456"/>
      <c r="Y16" s="178"/>
      <c r="AA16" s="178"/>
      <c r="AB16" s="179"/>
      <c r="AC16" s="179"/>
      <c r="AD16" s="179"/>
      <c r="AE16" s="179"/>
      <c r="AF16" s="179"/>
      <c r="AG16" s="178"/>
    </row>
    <row r="17" spans="2:33" s="177" customFormat="1" ht="12" customHeight="1" x14ac:dyDescent="0.35">
      <c r="B17" s="172" t="s">
        <v>229</v>
      </c>
      <c r="C17" s="172">
        <v>1043</v>
      </c>
      <c r="D17" s="485">
        <v>170</v>
      </c>
      <c r="E17" s="171">
        <v>7488670</v>
      </c>
      <c r="F17" s="173">
        <f t="shared" si="6"/>
        <v>5.5060511412573954E-2</v>
      </c>
      <c r="G17" s="171">
        <v>7901000</v>
      </c>
      <c r="H17" s="174">
        <v>7.0000000000000007E-2</v>
      </c>
      <c r="I17" s="175">
        <f t="shared" si="1"/>
        <v>8454070</v>
      </c>
      <c r="J17" s="174">
        <v>0.1</v>
      </c>
      <c r="K17" s="175">
        <f t="shared" si="2"/>
        <v>8691100</v>
      </c>
      <c r="L17" s="476">
        <v>221</v>
      </c>
      <c r="M17" s="487">
        <v>1473933700</v>
      </c>
      <c r="N17" s="476">
        <v>228</v>
      </c>
      <c r="O17" s="454">
        <v>1522044000</v>
      </c>
      <c r="P17" s="454">
        <f>+M17+O17</f>
        <v>2995977700</v>
      </c>
      <c r="Q17" s="454">
        <f>M17/(1+F17)</f>
        <v>1397013426.2978103</v>
      </c>
      <c r="R17" s="454">
        <f>($Q17*$R$10)+$Q17</f>
        <v>1453592470.0628717</v>
      </c>
      <c r="S17" s="454">
        <f t="shared" si="7"/>
        <v>20341229.937128305</v>
      </c>
      <c r="T17" s="454">
        <f>O17/(1+F17)</f>
        <v>1442612990.9479811</v>
      </c>
      <c r="U17" s="454">
        <f t="shared" si="3"/>
        <v>1501038817.0813744</v>
      </c>
      <c r="V17" s="454">
        <f t="shared" si="4"/>
        <v>21005182.918625593</v>
      </c>
      <c r="W17" s="454">
        <f t="shared" si="5"/>
        <v>41346412.855753899</v>
      </c>
      <c r="Y17" s="178"/>
      <c r="AA17" s="178"/>
      <c r="AB17" s="179"/>
      <c r="AC17" s="179"/>
      <c r="AD17" s="179"/>
      <c r="AE17" s="179"/>
      <c r="AF17" s="179"/>
      <c r="AG17" s="178"/>
    </row>
    <row r="18" spans="2:33" s="177" customFormat="1" ht="12" customHeight="1" x14ac:dyDescent="0.35">
      <c r="B18" s="172" t="s">
        <v>108</v>
      </c>
      <c r="C18" s="172">
        <v>1043</v>
      </c>
      <c r="D18" s="485"/>
      <c r="E18" s="171">
        <v>7098522</v>
      </c>
      <c r="F18" s="184">
        <f t="shared" si="6"/>
        <v>5.5008352442945219E-2</v>
      </c>
      <c r="G18" s="171">
        <v>7489000</v>
      </c>
      <c r="H18" s="174">
        <v>7.0000000000000007E-2</v>
      </c>
      <c r="I18" s="175">
        <f t="shared" si="1"/>
        <v>8013230</v>
      </c>
      <c r="J18" s="174">
        <v>0.1</v>
      </c>
      <c r="K18" s="175">
        <f t="shared" si="2"/>
        <v>8237900</v>
      </c>
      <c r="L18" s="481"/>
      <c r="M18" s="487"/>
      <c r="N18" s="481"/>
      <c r="O18" s="456"/>
      <c r="P18" s="456"/>
      <c r="Q18" s="456"/>
      <c r="R18" s="456"/>
      <c r="S18" s="456"/>
      <c r="T18" s="456"/>
      <c r="U18" s="456"/>
      <c r="V18" s="456"/>
      <c r="W18" s="456"/>
      <c r="Y18" s="178"/>
      <c r="AA18" s="178"/>
      <c r="AB18" s="179"/>
      <c r="AC18" s="179"/>
      <c r="AD18" s="179"/>
      <c r="AE18" s="179"/>
      <c r="AF18" s="179"/>
      <c r="AG18" s="178"/>
    </row>
    <row r="19" spans="2:33" s="177" customFormat="1" ht="12" customHeight="1" x14ac:dyDescent="0.35">
      <c r="B19" s="172" t="s">
        <v>230</v>
      </c>
      <c r="C19" s="172">
        <v>1042</v>
      </c>
      <c r="D19" s="475">
        <v>170</v>
      </c>
      <c r="E19" s="171">
        <v>7488670</v>
      </c>
      <c r="F19" s="173">
        <f t="shared" si="6"/>
        <v>5.5060511412573954E-2</v>
      </c>
      <c r="G19" s="171">
        <v>7901000</v>
      </c>
      <c r="H19" s="174">
        <v>7.0000000000000007E-2</v>
      </c>
      <c r="I19" s="175">
        <f t="shared" si="1"/>
        <v>8454070</v>
      </c>
      <c r="J19" s="174">
        <v>0.1</v>
      </c>
      <c r="K19" s="175">
        <f t="shared" si="2"/>
        <v>8691100</v>
      </c>
      <c r="L19" s="476">
        <v>169</v>
      </c>
      <c r="M19" s="487">
        <v>1092805000</v>
      </c>
      <c r="N19" s="476">
        <v>161</v>
      </c>
      <c r="O19" s="454">
        <v>1045037600</v>
      </c>
      <c r="P19" s="454">
        <f>+M19+O19</f>
        <v>2137842600</v>
      </c>
      <c r="Q19" s="454">
        <f>M19/(1+F19)</f>
        <v>1035774714.5108213</v>
      </c>
      <c r="R19" s="454">
        <f>($Q19*$R$10)+$Q19</f>
        <v>1077723590.4485097</v>
      </c>
      <c r="S19" s="454">
        <f t="shared" si="7"/>
        <v>15081409.551490307</v>
      </c>
      <c r="T19" s="454">
        <f>O19/(1+F19)</f>
        <v>990500154.91608655</v>
      </c>
      <c r="U19" s="454">
        <f t="shared" si="3"/>
        <v>1030615411.1901881</v>
      </c>
      <c r="V19" s="454">
        <f t="shared" si="4"/>
        <v>14422188.80981195</v>
      </c>
      <c r="W19" s="454">
        <f t="shared" si="5"/>
        <v>29503598.361302257</v>
      </c>
      <c r="Y19" s="178"/>
      <c r="AA19" s="178"/>
      <c r="AB19" s="179"/>
      <c r="AC19" s="179"/>
      <c r="AD19" s="179"/>
      <c r="AE19" s="179"/>
      <c r="AF19" s="179"/>
      <c r="AG19" s="178"/>
    </row>
    <row r="20" spans="2:33" s="177" customFormat="1" ht="13.5" customHeight="1" x14ac:dyDescent="0.35">
      <c r="B20" s="172" t="s">
        <v>110</v>
      </c>
      <c r="C20" s="172">
        <v>1042</v>
      </c>
      <c r="D20" s="475"/>
      <c r="E20" s="171">
        <v>7098522</v>
      </c>
      <c r="F20" s="173">
        <f t="shared" si="6"/>
        <v>5.5008352442945219E-2</v>
      </c>
      <c r="G20" s="171">
        <v>7489000</v>
      </c>
      <c r="H20" s="174">
        <v>7.0000000000000007E-2</v>
      </c>
      <c r="I20" s="175">
        <f t="shared" si="1"/>
        <v>8013230</v>
      </c>
      <c r="J20" s="174">
        <v>0.1</v>
      </c>
      <c r="K20" s="175">
        <f t="shared" si="2"/>
        <v>8237900</v>
      </c>
      <c r="L20" s="481"/>
      <c r="M20" s="487"/>
      <c r="N20" s="481"/>
      <c r="O20" s="456"/>
      <c r="P20" s="456"/>
      <c r="Q20" s="456"/>
      <c r="R20" s="456"/>
      <c r="S20" s="456"/>
      <c r="T20" s="456"/>
      <c r="U20" s="456"/>
      <c r="V20" s="456"/>
      <c r="W20" s="456"/>
      <c r="Y20" s="178"/>
      <c r="AA20" s="178"/>
      <c r="AB20" s="179"/>
      <c r="AC20" s="179"/>
      <c r="AD20" s="179"/>
      <c r="AE20" s="179"/>
      <c r="AF20" s="179"/>
      <c r="AG20" s="178"/>
    </row>
    <row r="21" spans="2:33" s="177" customFormat="1" ht="12" customHeight="1" x14ac:dyDescent="0.35">
      <c r="B21" s="172" t="s">
        <v>112</v>
      </c>
      <c r="C21" s="172">
        <v>53052</v>
      </c>
      <c r="D21" s="259">
        <v>144</v>
      </c>
      <c r="E21" s="171">
        <v>4453202</v>
      </c>
      <c r="F21" s="173">
        <f t="shared" si="6"/>
        <v>5.5195789456665034E-2</v>
      </c>
      <c r="G21" s="171">
        <v>4699000</v>
      </c>
      <c r="H21" s="174">
        <v>7.0000000000000007E-2</v>
      </c>
      <c r="I21" s="175">
        <f t="shared" si="1"/>
        <v>5027930</v>
      </c>
      <c r="J21" s="174">
        <v>0.1</v>
      </c>
      <c r="K21" s="175">
        <f t="shared" si="2"/>
        <v>5168900</v>
      </c>
      <c r="L21" s="185">
        <v>30</v>
      </c>
      <c r="M21" s="171">
        <v>180858700</v>
      </c>
      <c r="N21" s="185">
        <v>25</v>
      </c>
      <c r="O21" s="186">
        <v>147858300</v>
      </c>
      <c r="P21" s="186">
        <f t="shared" ref="P21" si="8">+M21+O21</f>
        <v>328717000</v>
      </c>
      <c r="Q21" s="186">
        <f>M21/(1+F21)</f>
        <v>171398238.89282829</v>
      </c>
      <c r="R21" s="186">
        <f t="shared" ref="R21:R22" si="9">($Q21*$R$10)+$Q21</f>
        <v>178339867.56798783</v>
      </c>
      <c r="S21" s="186">
        <f t="shared" si="7"/>
        <v>2518832.4320121706</v>
      </c>
      <c r="T21" s="186">
        <f>O21/(1+F21)</f>
        <v>140124042.83392212</v>
      </c>
      <c r="U21" s="186">
        <f t="shared" si="3"/>
        <v>145799066.56869596</v>
      </c>
      <c r="V21" s="186">
        <f t="shared" si="4"/>
        <v>2059233.4313040376</v>
      </c>
      <c r="W21" s="186">
        <f t="shared" si="5"/>
        <v>4578065.8633162081</v>
      </c>
      <c r="Y21" s="178"/>
      <c r="AA21" s="178"/>
      <c r="AB21" s="179"/>
      <c r="AC21" s="179"/>
      <c r="AD21" s="179"/>
      <c r="AE21" s="179"/>
      <c r="AF21" s="179"/>
      <c r="AG21" s="178"/>
    </row>
    <row r="22" spans="2:33" s="177" customFormat="1" ht="12" customHeight="1" x14ac:dyDescent="0.35">
      <c r="B22" s="172" t="s">
        <v>113</v>
      </c>
      <c r="C22" s="172">
        <v>54562</v>
      </c>
      <c r="D22" s="259">
        <v>170</v>
      </c>
      <c r="E22" s="171">
        <v>6442365</v>
      </c>
      <c r="F22" s="173">
        <f t="shared" si="6"/>
        <v>5.5047331220755114E-2</v>
      </c>
      <c r="G22" s="171">
        <v>6797000</v>
      </c>
      <c r="H22" s="174">
        <v>7.0000000000000007E-2</v>
      </c>
      <c r="I22" s="175">
        <f t="shared" si="1"/>
        <v>7272790</v>
      </c>
      <c r="J22" s="174">
        <v>0.1</v>
      </c>
      <c r="K22" s="175">
        <f t="shared" si="2"/>
        <v>7476700</v>
      </c>
      <c r="L22" s="187">
        <v>163</v>
      </c>
      <c r="M22" s="171">
        <v>738212900</v>
      </c>
      <c r="N22" s="187">
        <v>175</v>
      </c>
      <c r="O22" s="186">
        <v>803059100</v>
      </c>
      <c r="P22" s="186">
        <f>+M22+O22</f>
        <v>1541272000</v>
      </c>
      <c r="Q22" s="186">
        <f>M22/(1+F22)</f>
        <v>699696476.31432986</v>
      </c>
      <c r="R22" s="186">
        <f t="shared" si="9"/>
        <v>728034183.60506022</v>
      </c>
      <c r="S22" s="186">
        <f t="shared" si="7"/>
        <v>10178716.39493978</v>
      </c>
      <c r="T22" s="186">
        <f>O22/(1+F22)</f>
        <v>761159311.28019714</v>
      </c>
      <c r="U22" s="186">
        <f t="shared" si="3"/>
        <v>791986263.38704515</v>
      </c>
      <c r="V22" s="186">
        <f t="shared" si="4"/>
        <v>11072836.612954855</v>
      </c>
      <c r="W22" s="186">
        <f t="shared" si="5"/>
        <v>21251553.007894635</v>
      </c>
      <c r="Y22" s="178"/>
      <c r="AA22" s="178"/>
      <c r="AB22" s="179"/>
      <c r="AC22" s="179"/>
      <c r="AD22" s="179"/>
      <c r="AE22" s="179"/>
      <c r="AF22" s="179"/>
      <c r="AG22" s="178"/>
    </row>
    <row r="23" spans="2:33" ht="12.5" x14ac:dyDescent="0.25">
      <c r="B23" s="54" t="s">
        <v>115</v>
      </c>
      <c r="C23" s="54"/>
      <c r="D23" s="107"/>
      <c r="E23" s="150"/>
      <c r="F23" s="170"/>
      <c r="G23" s="151"/>
      <c r="H23" s="56"/>
      <c r="I23" s="56"/>
      <c r="J23" s="56"/>
      <c r="K23" s="112"/>
      <c r="L23" s="114"/>
      <c r="M23" s="113"/>
      <c r="N23" s="56"/>
      <c r="O23" s="56"/>
      <c r="P23" s="56"/>
      <c r="Q23" s="56"/>
      <c r="R23" s="56"/>
      <c r="S23" s="56"/>
      <c r="T23" s="56"/>
      <c r="U23" s="56"/>
      <c r="V23" s="56"/>
      <c r="W23" s="56"/>
      <c r="Y23" s="116"/>
      <c r="AA23" s="116"/>
      <c r="AB23" s="115"/>
      <c r="AC23" s="115"/>
      <c r="AD23" s="115"/>
      <c r="AE23" s="115"/>
      <c r="AF23" s="115"/>
      <c r="AG23" s="116"/>
    </row>
    <row r="24" spans="2:33" s="177" customFormat="1" ht="15.5" x14ac:dyDescent="0.35">
      <c r="B24" s="172" t="s">
        <v>116</v>
      </c>
      <c r="C24" s="172">
        <v>1041</v>
      </c>
      <c r="D24" s="485">
        <v>162</v>
      </c>
      <c r="E24" s="171">
        <v>5600000</v>
      </c>
      <c r="F24" s="173">
        <v>5.4999999999999938E-2</v>
      </c>
      <c r="G24" s="226">
        <v>5908000</v>
      </c>
      <c r="H24" s="174">
        <v>7.0000000000000007E-2</v>
      </c>
      <c r="I24" s="175">
        <f t="shared" ref="I24:I38" si="10">+(G24*H24)+G24</f>
        <v>6321560</v>
      </c>
      <c r="J24" s="174">
        <v>0.1</v>
      </c>
      <c r="K24" s="175">
        <f t="shared" ref="K24:K38" si="11">+(G24*J24)+G24</f>
        <v>6498800</v>
      </c>
      <c r="L24" s="476">
        <v>127</v>
      </c>
      <c r="M24" s="486">
        <v>438612300</v>
      </c>
      <c r="N24" s="476">
        <v>99</v>
      </c>
      <c r="O24" s="466">
        <v>378189000</v>
      </c>
      <c r="P24" s="454">
        <f>+M24+O24</f>
        <v>816801300</v>
      </c>
      <c r="Q24" s="454">
        <f>M24/(1+F24)</f>
        <v>415746255.92417061</v>
      </c>
      <c r="R24" s="466">
        <f t="shared" ref="R24:R37" si="12">($Q24*$R$10)+$Q24</f>
        <v>432583979.28909951</v>
      </c>
      <c r="S24" s="454">
        <f t="shared" ref="S24:S34" si="13">M24-R24</f>
        <v>6028320.7109004855</v>
      </c>
      <c r="T24" s="454">
        <f>O24/(1+F24)</f>
        <v>358472985.78199053</v>
      </c>
      <c r="U24" s="466">
        <f t="shared" ref="U24:U37" si="14">($T24*$U$10)+$T24</f>
        <v>372991141.70616114</v>
      </c>
      <c r="V24" s="454">
        <f t="shared" ref="V24:V34" si="15">O24-U24</f>
        <v>5197858.2938388586</v>
      </c>
      <c r="W24" s="454">
        <f t="shared" ref="W24:W37" si="16">S24+V24</f>
        <v>11226179.004739344</v>
      </c>
      <c r="Y24" s="178"/>
      <c r="AA24" s="178"/>
      <c r="AB24" s="179"/>
      <c r="AC24" s="179"/>
      <c r="AD24" s="179"/>
      <c r="AE24" s="179"/>
      <c r="AF24" s="179"/>
      <c r="AG24" s="178"/>
    </row>
    <row r="25" spans="2:33" s="177" customFormat="1" ht="15.5" x14ac:dyDescent="0.35">
      <c r="B25" s="172" t="s">
        <v>117</v>
      </c>
      <c r="C25" s="172">
        <v>1041</v>
      </c>
      <c r="D25" s="485"/>
      <c r="E25" s="171">
        <v>4120197</v>
      </c>
      <c r="F25" s="173">
        <v>5.5046639760186311E-2</v>
      </c>
      <c r="G25" s="171">
        <v>4347000</v>
      </c>
      <c r="H25" s="174">
        <v>7.0000000000000007E-2</v>
      </c>
      <c r="I25" s="175">
        <f t="shared" si="10"/>
        <v>4651290</v>
      </c>
      <c r="J25" s="174">
        <v>0.1</v>
      </c>
      <c r="K25" s="175">
        <f t="shared" si="11"/>
        <v>4781700</v>
      </c>
      <c r="L25" s="481"/>
      <c r="M25" s="486"/>
      <c r="N25" s="481"/>
      <c r="O25" s="468"/>
      <c r="P25" s="456"/>
      <c r="Q25" s="456"/>
      <c r="R25" s="468"/>
      <c r="S25" s="456"/>
      <c r="T25" s="456"/>
      <c r="U25" s="468"/>
      <c r="V25" s="456"/>
      <c r="W25" s="456"/>
      <c r="Y25" s="178"/>
      <c r="AA25" s="178"/>
      <c r="AB25" s="179"/>
      <c r="AC25" s="179"/>
      <c r="AD25" s="179"/>
      <c r="AE25" s="179"/>
      <c r="AF25" s="179"/>
      <c r="AG25" s="178"/>
    </row>
    <row r="26" spans="2:33" s="177" customFormat="1" ht="15.5" x14ac:dyDescent="0.35">
      <c r="B26" s="172" t="s">
        <v>231</v>
      </c>
      <c r="C26" s="172">
        <v>1041</v>
      </c>
      <c r="D26" s="485">
        <v>160</v>
      </c>
      <c r="E26" s="171">
        <v>5600000</v>
      </c>
      <c r="F26" s="173">
        <v>5.4999999999999938E-2</v>
      </c>
      <c r="G26" s="226">
        <v>5908000</v>
      </c>
      <c r="H26" s="174">
        <v>7.0000000000000007E-2</v>
      </c>
      <c r="I26" s="175">
        <f t="shared" si="10"/>
        <v>6321560</v>
      </c>
      <c r="J26" s="174">
        <v>0.1</v>
      </c>
      <c r="K26" s="175">
        <f t="shared" si="11"/>
        <v>6498800</v>
      </c>
      <c r="L26" s="476">
        <v>44</v>
      </c>
      <c r="M26" s="486">
        <v>212040400</v>
      </c>
      <c r="N26" s="476">
        <v>54</v>
      </c>
      <c r="O26" s="466">
        <v>259124000</v>
      </c>
      <c r="P26" s="454">
        <f>+M26+O26</f>
        <v>471164400</v>
      </c>
      <c r="Q26" s="454">
        <f>M26/(1+F26)</f>
        <v>200986161.13744077</v>
      </c>
      <c r="R26" s="466">
        <f t="shared" si="12"/>
        <v>209126100.66350713</v>
      </c>
      <c r="S26" s="454">
        <f t="shared" si="13"/>
        <v>2914299.3364928663</v>
      </c>
      <c r="T26" s="454">
        <f>O26/(1+F26)</f>
        <v>245615165.87677726</v>
      </c>
      <c r="U26" s="466">
        <f t="shared" si="14"/>
        <v>255562580.09478673</v>
      </c>
      <c r="V26" s="454">
        <f t="shared" si="15"/>
        <v>3561419.9052132666</v>
      </c>
      <c r="W26" s="454">
        <f t="shared" si="16"/>
        <v>6475719.2417061329</v>
      </c>
      <c r="Y26" s="178"/>
      <c r="AA26" s="178"/>
      <c r="AB26" s="179"/>
      <c r="AC26" s="179"/>
      <c r="AD26" s="179"/>
      <c r="AE26" s="179"/>
      <c r="AF26" s="179"/>
      <c r="AG26" s="178"/>
    </row>
    <row r="27" spans="2:33" s="177" customFormat="1" ht="15.5" x14ac:dyDescent="0.35">
      <c r="B27" s="172" t="s">
        <v>119</v>
      </c>
      <c r="C27" s="172">
        <v>1041</v>
      </c>
      <c r="D27" s="485"/>
      <c r="E27" s="171">
        <v>4297537</v>
      </c>
      <c r="F27" s="173">
        <v>5.5022911960967313E-2</v>
      </c>
      <c r="G27" s="171">
        <v>4534000</v>
      </c>
      <c r="H27" s="174">
        <v>7.0000000000000007E-2</v>
      </c>
      <c r="I27" s="175">
        <f t="shared" si="10"/>
        <v>4851380</v>
      </c>
      <c r="J27" s="174">
        <v>0.1</v>
      </c>
      <c r="K27" s="175">
        <f t="shared" si="11"/>
        <v>4987400</v>
      </c>
      <c r="L27" s="481"/>
      <c r="M27" s="486"/>
      <c r="N27" s="481"/>
      <c r="O27" s="468"/>
      <c r="P27" s="456"/>
      <c r="Q27" s="456"/>
      <c r="R27" s="468"/>
      <c r="S27" s="456"/>
      <c r="T27" s="456"/>
      <c r="U27" s="468"/>
      <c r="V27" s="456"/>
      <c r="W27" s="456"/>
      <c r="Y27" s="178"/>
      <c r="AA27" s="178"/>
      <c r="AB27" s="179"/>
      <c r="AC27" s="179"/>
      <c r="AD27" s="179"/>
      <c r="AE27" s="179"/>
      <c r="AF27" s="179"/>
      <c r="AG27" s="178"/>
    </row>
    <row r="28" spans="2:33" s="177" customFormat="1" ht="15.5" x14ac:dyDescent="0.35">
      <c r="B28" s="172" t="s">
        <v>232</v>
      </c>
      <c r="C28" s="172">
        <v>1040</v>
      </c>
      <c r="D28" s="485">
        <v>160</v>
      </c>
      <c r="E28" s="171">
        <v>7642365</v>
      </c>
      <c r="F28" s="173">
        <v>5.5039899298188422E-2</v>
      </c>
      <c r="G28" s="226">
        <v>8063000</v>
      </c>
      <c r="H28" s="174">
        <v>7.0000000000000007E-2</v>
      </c>
      <c r="I28" s="175">
        <f t="shared" si="10"/>
        <v>8627410</v>
      </c>
      <c r="J28" s="174">
        <v>0.1</v>
      </c>
      <c r="K28" s="175">
        <f t="shared" si="11"/>
        <v>8869300</v>
      </c>
      <c r="L28" s="476">
        <v>604</v>
      </c>
      <c r="M28" s="466">
        <v>4380809600</v>
      </c>
      <c r="N28" s="479">
        <v>612</v>
      </c>
      <c r="O28" s="466">
        <v>4482548300</v>
      </c>
      <c r="P28" s="454">
        <f>+M28+O28</f>
        <v>8863357900</v>
      </c>
      <c r="Q28" s="454">
        <f>M28/(1+F28)</f>
        <v>4152269125.4748855</v>
      </c>
      <c r="R28" s="466">
        <f t="shared" si="12"/>
        <v>4320436025.0566187</v>
      </c>
      <c r="S28" s="454">
        <f t="shared" si="13"/>
        <v>60373574.94338131</v>
      </c>
      <c r="T28" s="454">
        <f>O28/(1+F28)</f>
        <v>4248700265.2523255</v>
      </c>
      <c r="U28" s="454">
        <f t="shared" si="14"/>
        <v>4420772625.9950447</v>
      </c>
      <c r="V28" s="454">
        <f t="shared" si="15"/>
        <v>61775674.004955292</v>
      </c>
      <c r="W28" s="454">
        <f t="shared" si="16"/>
        <v>122149248.9483366</v>
      </c>
      <c r="Y28" s="178"/>
      <c r="AA28" s="178"/>
      <c r="AB28" s="179"/>
      <c r="AC28" s="179"/>
      <c r="AD28" s="179"/>
      <c r="AE28" s="179"/>
      <c r="AF28" s="179"/>
      <c r="AG28" s="178"/>
    </row>
    <row r="29" spans="2:33" s="177" customFormat="1" ht="15.5" x14ac:dyDescent="0.35">
      <c r="B29" s="172" t="s">
        <v>121</v>
      </c>
      <c r="C29" s="172">
        <v>1040</v>
      </c>
      <c r="D29" s="485"/>
      <c r="E29" s="171">
        <v>7306404</v>
      </c>
      <c r="F29" s="173">
        <v>5.510179836756901E-2</v>
      </c>
      <c r="G29" s="171">
        <v>7709000</v>
      </c>
      <c r="H29" s="174">
        <v>7.0000000000000007E-2</v>
      </c>
      <c r="I29" s="175">
        <f t="shared" si="10"/>
        <v>8248630</v>
      </c>
      <c r="J29" s="174">
        <v>0.1</v>
      </c>
      <c r="K29" s="175">
        <f t="shared" si="11"/>
        <v>8479900</v>
      </c>
      <c r="L29" s="483"/>
      <c r="M29" s="467"/>
      <c r="N29" s="484"/>
      <c r="O29" s="467"/>
      <c r="P29" s="455"/>
      <c r="Q29" s="455"/>
      <c r="R29" s="467"/>
      <c r="S29" s="455"/>
      <c r="T29" s="455"/>
      <c r="U29" s="455"/>
      <c r="V29" s="455"/>
      <c r="W29" s="455"/>
      <c r="Y29" s="178"/>
      <c r="AA29" s="178"/>
      <c r="AB29" s="179"/>
      <c r="AC29" s="179"/>
      <c r="AD29" s="179"/>
      <c r="AE29" s="179"/>
      <c r="AF29" s="179"/>
      <c r="AG29" s="178"/>
    </row>
    <row r="30" spans="2:33" s="177" customFormat="1" ht="15.5" x14ac:dyDescent="0.35">
      <c r="B30" s="172" t="s">
        <v>122</v>
      </c>
      <c r="C30" s="172">
        <v>1040</v>
      </c>
      <c r="D30" s="485"/>
      <c r="E30" s="171">
        <v>6963547</v>
      </c>
      <c r="F30" s="173">
        <v>5.506575887259757E-2</v>
      </c>
      <c r="G30" s="171">
        <v>7347000</v>
      </c>
      <c r="H30" s="174">
        <v>7.0000000000000007E-2</v>
      </c>
      <c r="I30" s="175">
        <f t="shared" si="10"/>
        <v>7861290</v>
      </c>
      <c r="J30" s="174">
        <v>0.1</v>
      </c>
      <c r="K30" s="175">
        <f t="shared" si="11"/>
        <v>8081700</v>
      </c>
      <c r="L30" s="481"/>
      <c r="M30" s="468"/>
      <c r="N30" s="482"/>
      <c r="O30" s="468"/>
      <c r="P30" s="456"/>
      <c r="Q30" s="456"/>
      <c r="R30" s="468"/>
      <c r="S30" s="456"/>
      <c r="T30" s="456"/>
      <c r="U30" s="456"/>
      <c r="V30" s="456"/>
      <c r="W30" s="456"/>
      <c r="Y30" s="178"/>
      <c r="AA30" s="178"/>
      <c r="AB30" s="179"/>
      <c r="AC30" s="179"/>
      <c r="AD30" s="179"/>
      <c r="AE30" s="179"/>
      <c r="AF30" s="179"/>
      <c r="AG30" s="178"/>
    </row>
    <row r="31" spans="2:33" s="177" customFormat="1" ht="15.5" x14ac:dyDescent="0.35">
      <c r="B31" s="172" t="s">
        <v>233</v>
      </c>
      <c r="C31" s="172">
        <v>10233</v>
      </c>
      <c r="D31" s="475">
        <v>162</v>
      </c>
      <c r="E31" s="171">
        <v>7642365</v>
      </c>
      <c r="F31" s="173">
        <v>5.5039899298188422E-2</v>
      </c>
      <c r="G31" s="171">
        <v>8063000</v>
      </c>
      <c r="H31" s="174">
        <v>7.0000000000000007E-2</v>
      </c>
      <c r="I31" s="175">
        <f t="shared" si="10"/>
        <v>8627410</v>
      </c>
      <c r="J31" s="174">
        <v>0.1</v>
      </c>
      <c r="K31" s="175">
        <f t="shared" si="11"/>
        <v>8869300</v>
      </c>
      <c r="L31" s="476">
        <v>212</v>
      </c>
      <c r="M31" s="466">
        <v>1453519400</v>
      </c>
      <c r="N31" s="479">
        <v>217</v>
      </c>
      <c r="O31" s="466">
        <v>1500674400</v>
      </c>
      <c r="P31" s="454">
        <f>+M31+O31</f>
        <v>2954193800</v>
      </c>
      <c r="Q31" s="454">
        <f>M31/(1+F31)</f>
        <v>1377691403.867171</v>
      </c>
      <c r="R31" s="454">
        <f t="shared" si="12"/>
        <v>1433487905.7237916</v>
      </c>
      <c r="S31" s="454">
        <f t="shared" si="13"/>
        <v>20031494.276208401</v>
      </c>
      <c r="T31" s="454">
        <f>O31/(1+F31)</f>
        <v>1422386396.0009923</v>
      </c>
      <c r="U31" s="454">
        <f t="shared" si="14"/>
        <v>1479993045.0390325</v>
      </c>
      <c r="V31" s="454">
        <f t="shared" si="15"/>
        <v>20681354.960967541</v>
      </c>
      <c r="W31" s="454">
        <f t="shared" si="16"/>
        <v>40712849.237175941</v>
      </c>
      <c r="Y31" s="178"/>
      <c r="AA31" s="178"/>
      <c r="AB31" s="179"/>
      <c r="AC31" s="179"/>
      <c r="AD31" s="179"/>
      <c r="AE31" s="179"/>
      <c r="AF31" s="179"/>
      <c r="AG31" s="178"/>
    </row>
    <row r="32" spans="2:33" s="177" customFormat="1" ht="15.5" x14ac:dyDescent="0.35">
      <c r="B32" s="172" t="s">
        <v>127</v>
      </c>
      <c r="C32" s="172">
        <v>10233</v>
      </c>
      <c r="D32" s="475"/>
      <c r="E32" s="171">
        <v>7263054</v>
      </c>
      <c r="F32" s="173">
        <v>5.5065816666102219E-2</v>
      </c>
      <c r="G32" s="171">
        <v>7663000</v>
      </c>
      <c r="H32" s="174">
        <v>7.0000000000000007E-2</v>
      </c>
      <c r="I32" s="175">
        <f t="shared" si="10"/>
        <v>8199410</v>
      </c>
      <c r="J32" s="174">
        <v>0.1</v>
      </c>
      <c r="K32" s="175">
        <f t="shared" si="11"/>
        <v>8429300</v>
      </c>
      <c r="L32" s="483"/>
      <c r="M32" s="467"/>
      <c r="N32" s="484"/>
      <c r="O32" s="467"/>
      <c r="P32" s="455"/>
      <c r="Q32" s="455"/>
      <c r="R32" s="455"/>
      <c r="S32" s="455"/>
      <c r="T32" s="455"/>
      <c r="U32" s="455"/>
      <c r="V32" s="455"/>
      <c r="W32" s="455"/>
      <c r="Y32" s="178"/>
      <c r="AA32" s="178"/>
      <c r="AB32" s="179"/>
      <c r="AC32" s="179"/>
      <c r="AD32" s="179"/>
      <c r="AE32" s="179"/>
      <c r="AF32" s="179"/>
      <c r="AG32" s="178"/>
    </row>
    <row r="33" spans="2:33" s="177" customFormat="1" ht="15.5" x14ac:dyDescent="0.35">
      <c r="B33" s="172" t="s">
        <v>128</v>
      </c>
      <c r="C33" s="172">
        <v>10233</v>
      </c>
      <c r="D33" s="475"/>
      <c r="E33" s="171">
        <v>6922167</v>
      </c>
      <c r="F33" s="173">
        <v>5.5016442105485286E-2</v>
      </c>
      <c r="G33" s="171">
        <v>7303000</v>
      </c>
      <c r="H33" s="174">
        <v>7.0000000000000007E-2</v>
      </c>
      <c r="I33" s="175">
        <f t="shared" si="10"/>
        <v>7814210</v>
      </c>
      <c r="J33" s="174">
        <v>0.1</v>
      </c>
      <c r="K33" s="175">
        <f t="shared" si="11"/>
        <v>8033300</v>
      </c>
      <c r="L33" s="481"/>
      <c r="M33" s="468"/>
      <c r="N33" s="482"/>
      <c r="O33" s="468"/>
      <c r="P33" s="456"/>
      <c r="Q33" s="456"/>
      <c r="R33" s="456"/>
      <c r="S33" s="456"/>
      <c r="T33" s="456"/>
      <c r="U33" s="456"/>
      <c r="V33" s="456"/>
      <c r="W33" s="456"/>
      <c r="Y33" s="178"/>
      <c r="AA33" s="178"/>
      <c r="AB33" s="179"/>
      <c r="AC33" s="179"/>
      <c r="AD33" s="179"/>
      <c r="AE33" s="179"/>
      <c r="AF33" s="179"/>
      <c r="AG33" s="178"/>
    </row>
    <row r="34" spans="2:33" s="177" customFormat="1" ht="15.5" x14ac:dyDescent="0.35">
      <c r="B34" s="172" t="s">
        <v>234</v>
      </c>
      <c r="C34" s="172">
        <v>1040</v>
      </c>
      <c r="D34" s="475">
        <v>160</v>
      </c>
      <c r="E34" s="171">
        <v>5856158</v>
      </c>
      <c r="F34" s="173">
        <v>5.5128635532033066E-2</v>
      </c>
      <c r="G34" s="171">
        <v>6179000</v>
      </c>
      <c r="H34" s="174">
        <v>7.0000000000000007E-2</v>
      </c>
      <c r="I34" s="175">
        <f t="shared" si="10"/>
        <v>6611530</v>
      </c>
      <c r="J34" s="174">
        <v>0.1</v>
      </c>
      <c r="K34" s="175">
        <f t="shared" si="11"/>
        <v>6796900</v>
      </c>
      <c r="L34" s="476">
        <v>351</v>
      </c>
      <c r="M34" s="454">
        <v>1723437600</v>
      </c>
      <c r="N34" s="476">
        <v>360</v>
      </c>
      <c r="O34" s="454">
        <v>1740072100</v>
      </c>
      <c r="P34" s="454">
        <f>+M34+O34</f>
        <v>3463509700</v>
      </c>
      <c r="Q34" s="454">
        <f>M34/(1+F34)</f>
        <v>1633390983.7742031</v>
      </c>
      <c r="R34" s="466">
        <f t="shared" si="12"/>
        <v>1699543318.6170583</v>
      </c>
      <c r="S34" s="454">
        <f t="shared" si="13"/>
        <v>23894281.382941723</v>
      </c>
      <c r="T34" s="454">
        <f>O34/(1+F34)</f>
        <v>1649156360.0893025</v>
      </c>
      <c r="U34" s="454">
        <f t="shared" si="14"/>
        <v>1715947192.6729193</v>
      </c>
      <c r="V34" s="454">
        <f t="shared" si="15"/>
        <v>24124907.327080727</v>
      </c>
      <c r="W34" s="454">
        <f t="shared" si="16"/>
        <v>48019188.710022449</v>
      </c>
      <c r="Y34" s="178"/>
      <c r="AA34" s="178"/>
      <c r="AB34" s="179"/>
      <c r="AC34" s="179"/>
      <c r="AD34" s="179"/>
      <c r="AE34" s="179"/>
      <c r="AF34" s="179"/>
      <c r="AG34" s="178"/>
    </row>
    <row r="35" spans="2:33" s="177" customFormat="1" ht="15.5" x14ac:dyDescent="0.35">
      <c r="B35" s="172" t="s">
        <v>124</v>
      </c>
      <c r="C35" s="172">
        <v>1040</v>
      </c>
      <c r="D35" s="475"/>
      <c r="E35" s="171">
        <v>5599015</v>
      </c>
      <c r="F35" s="173">
        <v>5.5006996766395533E-2</v>
      </c>
      <c r="G35" s="171">
        <v>5907000</v>
      </c>
      <c r="H35" s="174">
        <v>7.0000000000000007E-2</v>
      </c>
      <c r="I35" s="175">
        <f t="shared" si="10"/>
        <v>6320490</v>
      </c>
      <c r="J35" s="174">
        <v>0.1</v>
      </c>
      <c r="K35" s="175">
        <f t="shared" si="11"/>
        <v>6497700</v>
      </c>
      <c r="L35" s="483"/>
      <c r="M35" s="455"/>
      <c r="N35" s="483"/>
      <c r="O35" s="455"/>
      <c r="P35" s="455"/>
      <c r="Q35" s="455"/>
      <c r="R35" s="467"/>
      <c r="S35" s="455"/>
      <c r="T35" s="455"/>
      <c r="U35" s="455"/>
      <c r="V35" s="455"/>
      <c r="W35" s="455"/>
      <c r="Y35" s="178"/>
      <c r="AA35" s="178"/>
      <c r="AB35" s="179"/>
      <c r="AC35" s="179"/>
      <c r="AD35" s="179"/>
      <c r="AE35" s="179"/>
      <c r="AF35" s="179"/>
      <c r="AG35" s="178"/>
    </row>
    <row r="36" spans="2:33" s="177" customFormat="1" ht="15.5" x14ac:dyDescent="0.35">
      <c r="B36" s="172" t="s">
        <v>125</v>
      </c>
      <c r="C36" s="172">
        <v>1040</v>
      </c>
      <c r="D36" s="475"/>
      <c r="E36" s="171">
        <v>5285714</v>
      </c>
      <c r="F36" s="173">
        <v>5.5108165140981935E-2</v>
      </c>
      <c r="G36" s="171">
        <v>5577000</v>
      </c>
      <c r="H36" s="174">
        <v>7.0000000000000007E-2</v>
      </c>
      <c r="I36" s="175">
        <f t="shared" si="10"/>
        <v>5967390</v>
      </c>
      <c r="J36" s="174">
        <v>0.1</v>
      </c>
      <c r="K36" s="175">
        <f t="shared" si="11"/>
        <v>6134700</v>
      </c>
      <c r="L36" s="481"/>
      <c r="M36" s="456"/>
      <c r="N36" s="481"/>
      <c r="O36" s="456"/>
      <c r="P36" s="456"/>
      <c r="Q36" s="456"/>
      <c r="R36" s="468"/>
      <c r="S36" s="456"/>
      <c r="T36" s="456"/>
      <c r="U36" s="456"/>
      <c r="V36" s="456"/>
      <c r="W36" s="456"/>
      <c r="Y36" s="178"/>
      <c r="AA36" s="178"/>
      <c r="AB36" s="179"/>
      <c r="AC36" s="179"/>
      <c r="AD36" s="179"/>
      <c r="AE36" s="179"/>
      <c r="AF36" s="179"/>
      <c r="AG36" s="178"/>
    </row>
    <row r="37" spans="2:33" s="177" customFormat="1" ht="15.5" x14ac:dyDescent="0.35">
      <c r="B37" s="172" t="s">
        <v>235</v>
      </c>
      <c r="C37" s="172">
        <v>101827</v>
      </c>
      <c r="D37" s="485">
        <v>152</v>
      </c>
      <c r="E37" s="171">
        <v>8948768</v>
      </c>
      <c r="F37" s="173">
        <v>5.5005560541965037E-2</v>
      </c>
      <c r="G37" s="171">
        <v>9441000</v>
      </c>
      <c r="H37" s="174">
        <v>7.0000000000000007E-2</v>
      </c>
      <c r="I37" s="175">
        <f t="shared" si="10"/>
        <v>10101870</v>
      </c>
      <c r="J37" s="174">
        <v>0.1</v>
      </c>
      <c r="K37" s="175">
        <f t="shared" si="11"/>
        <v>10385100</v>
      </c>
      <c r="L37" s="476">
        <v>468</v>
      </c>
      <c r="M37" s="466">
        <v>4022156500</v>
      </c>
      <c r="N37" s="479">
        <v>449</v>
      </c>
      <c r="O37" s="466">
        <v>3869819500</v>
      </c>
      <c r="P37" s="454">
        <f>+M37+O37</f>
        <v>7891976000</v>
      </c>
      <c r="Q37" s="454">
        <f>M37/(1+F37)</f>
        <v>3812450521.9989409</v>
      </c>
      <c r="R37" s="454">
        <f t="shared" si="12"/>
        <v>3966854768.1398983</v>
      </c>
      <c r="S37" s="454">
        <f>M37-R37</f>
        <v>55301731.8601017</v>
      </c>
      <c r="T37" s="454">
        <f>O37/(1+F37)</f>
        <v>3668056022.389154</v>
      </c>
      <c r="U37" s="454">
        <f t="shared" si="14"/>
        <v>3816612291.2959146</v>
      </c>
      <c r="V37" s="454">
        <f>O37-U37</f>
        <v>53207208.70408535</v>
      </c>
      <c r="W37" s="454">
        <f t="shared" si="16"/>
        <v>108508940.56418705</v>
      </c>
      <c r="Y37" s="178"/>
      <c r="AA37" s="178"/>
      <c r="AB37" s="179"/>
      <c r="AC37" s="179"/>
      <c r="AD37" s="179"/>
      <c r="AE37" s="179"/>
      <c r="AF37" s="179"/>
      <c r="AG37" s="178"/>
    </row>
    <row r="38" spans="2:33" s="177" customFormat="1" ht="15.5" x14ac:dyDescent="0.35">
      <c r="B38" s="172" t="s">
        <v>130</v>
      </c>
      <c r="C38" s="172">
        <v>101827</v>
      </c>
      <c r="D38" s="485"/>
      <c r="E38" s="171">
        <v>8391133</v>
      </c>
      <c r="F38" s="173">
        <v>5.5042269023741985E-2</v>
      </c>
      <c r="G38" s="171">
        <v>8853000</v>
      </c>
      <c r="H38" s="174">
        <v>7.0000000000000007E-2</v>
      </c>
      <c r="I38" s="175">
        <f t="shared" si="10"/>
        <v>9472710</v>
      </c>
      <c r="J38" s="174">
        <v>0.1</v>
      </c>
      <c r="K38" s="175">
        <f t="shared" si="11"/>
        <v>9738300</v>
      </c>
      <c r="L38" s="481"/>
      <c r="M38" s="468"/>
      <c r="N38" s="482"/>
      <c r="O38" s="468"/>
      <c r="P38" s="456"/>
      <c r="Q38" s="456"/>
      <c r="R38" s="456"/>
      <c r="S38" s="456"/>
      <c r="T38" s="456"/>
      <c r="U38" s="456"/>
      <c r="V38" s="456"/>
      <c r="W38" s="456"/>
      <c r="Y38" s="178"/>
      <c r="AA38" s="178"/>
      <c r="AB38" s="179"/>
      <c r="AC38" s="179"/>
      <c r="AD38" s="179"/>
      <c r="AE38" s="179"/>
      <c r="AF38" s="179"/>
      <c r="AG38" s="178"/>
    </row>
    <row r="39" spans="2:33" ht="12.5" x14ac:dyDescent="0.25">
      <c r="B39" s="54" t="s">
        <v>134</v>
      </c>
      <c r="C39" s="54"/>
      <c r="D39" s="107"/>
      <c r="E39" s="150"/>
      <c r="F39" s="160"/>
      <c r="G39" s="151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Y39" s="116"/>
      <c r="AA39" s="116"/>
      <c r="AB39" s="115"/>
      <c r="AC39" s="115"/>
      <c r="AD39" s="115"/>
      <c r="AE39" s="115"/>
      <c r="AF39" s="115"/>
      <c r="AG39" s="116"/>
    </row>
    <row r="40" spans="2:33" s="177" customFormat="1" ht="15.5" x14ac:dyDescent="0.35">
      <c r="B40" s="172" t="s">
        <v>236</v>
      </c>
      <c r="C40" s="172">
        <v>1039</v>
      </c>
      <c r="D40" s="485">
        <v>171</v>
      </c>
      <c r="E40" s="171">
        <v>6729064</v>
      </c>
      <c r="F40" s="173">
        <v>5.5124457131036309E-2</v>
      </c>
      <c r="G40" s="171">
        <v>7100000</v>
      </c>
      <c r="H40" s="174">
        <v>7.0000000000000007E-2</v>
      </c>
      <c r="I40" s="175">
        <f t="shared" ref="I40:I51" si="17">+(G40*H40)+G40</f>
        <v>7597000</v>
      </c>
      <c r="J40" s="174">
        <v>0.1</v>
      </c>
      <c r="K40" s="175">
        <f t="shared" ref="K40:K51" si="18">+(G40*J40)+G40</f>
        <v>7810000</v>
      </c>
      <c r="L40" s="476">
        <v>532</v>
      </c>
      <c r="M40" s="466">
        <v>3258406000</v>
      </c>
      <c r="N40" s="479">
        <v>543</v>
      </c>
      <c r="O40" s="466">
        <v>3363501000</v>
      </c>
      <c r="P40" s="454">
        <f>+M40+O40</f>
        <v>6621907000</v>
      </c>
      <c r="Q40" s="454">
        <f>M40/(1+F40)</f>
        <v>3088172184.786479</v>
      </c>
      <c r="R40" s="454">
        <f t="shared" ref="R40:R45" si="19">($Q40*$R$10)+$Q40</f>
        <v>3213243158.2703314</v>
      </c>
      <c r="S40" s="454">
        <f t="shared" ref="S40:S46" si="20">M40-R40</f>
        <v>45162841.729668617</v>
      </c>
      <c r="T40" s="454">
        <f>O40/(1+F40)</f>
        <v>3187776548.3188734</v>
      </c>
      <c r="U40" s="454">
        <f t="shared" ref="U40:U49" si="21">($T40*$U$10)+$T40</f>
        <v>3316881498.5257878</v>
      </c>
      <c r="V40" s="454">
        <f t="shared" ref="V40:V45" si="22">O40-U40</f>
        <v>46619501.47421217</v>
      </c>
      <c r="W40" s="454">
        <f t="shared" ref="W40:W49" si="23">S40+V40</f>
        <v>91782343.203880787</v>
      </c>
      <c r="Y40" s="178"/>
      <c r="AA40" s="178"/>
      <c r="AB40" s="179"/>
      <c r="AC40" s="179"/>
      <c r="AD40" s="179"/>
      <c r="AE40" s="179"/>
      <c r="AF40" s="179"/>
      <c r="AG40" s="178"/>
    </row>
    <row r="41" spans="2:33" s="177" customFormat="1" ht="15.5" x14ac:dyDescent="0.35">
      <c r="B41" s="172" t="s">
        <v>136</v>
      </c>
      <c r="C41" s="172">
        <v>1039</v>
      </c>
      <c r="D41" s="485"/>
      <c r="E41" s="171">
        <v>6378325</v>
      </c>
      <c r="F41" s="173">
        <v>5.5135948701265702E-2</v>
      </c>
      <c r="G41" s="171">
        <v>6730000</v>
      </c>
      <c r="H41" s="174">
        <v>7.0000000000000007E-2</v>
      </c>
      <c r="I41" s="175">
        <f t="shared" si="17"/>
        <v>7201100</v>
      </c>
      <c r="J41" s="174">
        <v>0.1</v>
      </c>
      <c r="K41" s="175">
        <f t="shared" si="18"/>
        <v>7403000</v>
      </c>
      <c r="L41" s="481"/>
      <c r="M41" s="468"/>
      <c r="N41" s="482"/>
      <c r="O41" s="468"/>
      <c r="P41" s="456"/>
      <c r="Q41" s="456"/>
      <c r="R41" s="456"/>
      <c r="S41" s="456"/>
      <c r="T41" s="456"/>
      <c r="U41" s="456"/>
      <c r="V41" s="456"/>
      <c r="W41" s="456"/>
      <c r="Y41" s="178"/>
      <c r="AA41" s="178"/>
      <c r="AB41" s="179"/>
      <c r="AC41" s="179"/>
      <c r="AD41" s="179"/>
      <c r="AE41" s="179"/>
      <c r="AF41" s="179"/>
      <c r="AG41" s="178"/>
    </row>
    <row r="42" spans="2:33" s="177" customFormat="1" ht="15.5" x14ac:dyDescent="0.35">
      <c r="B42" s="172" t="s">
        <v>237</v>
      </c>
      <c r="C42" s="172">
        <v>10213</v>
      </c>
      <c r="D42" s="475">
        <v>192</v>
      </c>
      <c r="E42" s="171">
        <v>7801970</v>
      </c>
      <c r="F42" s="173">
        <v>5.5118130420906519E-2</v>
      </c>
      <c r="G42" s="171">
        <v>8232000</v>
      </c>
      <c r="H42" s="174">
        <v>7.0000000000000007E-2</v>
      </c>
      <c r="I42" s="175">
        <f t="shared" si="17"/>
        <v>8808240</v>
      </c>
      <c r="J42" s="174">
        <v>0.1</v>
      </c>
      <c r="K42" s="175">
        <f t="shared" si="18"/>
        <v>9055200</v>
      </c>
      <c r="L42" s="476">
        <v>746</v>
      </c>
      <c r="M42" s="466">
        <v>5303302000</v>
      </c>
      <c r="N42" s="479">
        <v>781</v>
      </c>
      <c r="O42" s="466">
        <v>5569726000</v>
      </c>
      <c r="P42" s="454">
        <f>+M42+O42</f>
        <v>10873028000</v>
      </c>
      <c r="Q42" s="454">
        <f>M42/(1+F42)</f>
        <v>5026263739.6671524</v>
      </c>
      <c r="R42" s="454">
        <f t="shared" si="19"/>
        <v>5229827421.1236725</v>
      </c>
      <c r="S42" s="454">
        <f t="shared" si="20"/>
        <v>73474578.876327515</v>
      </c>
      <c r="T42" s="454">
        <f>O42/(1+F42)</f>
        <v>5278770063.194849</v>
      </c>
      <c r="U42" s="454">
        <f t="shared" si="21"/>
        <v>5492560250.75424</v>
      </c>
      <c r="V42" s="454">
        <f t="shared" si="22"/>
        <v>77165749.245759964</v>
      </c>
      <c r="W42" s="454">
        <f t="shared" si="23"/>
        <v>150640328.12208748</v>
      </c>
      <c r="Y42" s="178"/>
      <c r="AA42" s="178"/>
      <c r="AB42" s="179"/>
      <c r="AC42" s="179"/>
      <c r="AD42" s="179"/>
      <c r="AE42" s="179"/>
      <c r="AF42" s="179"/>
      <c r="AG42" s="178"/>
    </row>
    <row r="43" spans="2:33" s="177" customFormat="1" ht="15.5" x14ac:dyDescent="0.35">
      <c r="B43" s="172" t="s">
        <v>138</v>
      </c>
      <c r="C43" s="172">
        <v>10213</v>
      </c>
      <c r="D43" s="475"/>
      <c r="E43" s="171">
        <v>7395074</v>
      </c>
      <c r="F43" s="173">
        <v>5.502662988903162E-2</v>
      </c>
      <c r="G43" s="171">
        <v>7802000</v>
      </c>
      <c r="H43" s="174">
        <v>7.0000000000000007E-2</v>
      </c>
      <c r="I43" s="175">
        <f t="shared" si="17"/>
        <v>8348140</v>
      </c>
      <c r="J43" s="174">
        <v>0.1</v>
      </c>
      <c r="K43" s="175">
        <f t="shared" si="18"/>
        <v>8582200</v>
      </c>
      <c r="L43" s="483"/>
      <c r="M43" s="467"/>
      <c r="N43" s="484"/>
      <c r="O43" s="467"/>
      <c r="P43" s="455"/>
      <c r="Q43" s="455"/>
      <c r="R43" s="455"/>
      <c r="S43" s="455"/>
      <c r="T43" s="455"/>
      <c r="U43" s="455"/>
      <c r="V43" s="455"/>
      <c r="W43" s="455"/>
      <c r="Y43" s="178"/>
      <c r="AA43" s="178"/>
      <c r="AB43" s="179"/>
      <c r="AC43" s="179"/>
      <c r="AD43" s="179"/>
      <c r="AE43" s="179"/>
      <c r="AF43" s="179"/>
      <c r="AG43" s="178"/>
    </row>
    <row r="44" spans="2:33" s="177" customFormat="1" ht="15.5" x14ac:dyDescent="0.35">
      <c r="B44" s="172" t="s">
        <v>139</v>
      </c>
      <c r="C44" s="172">
        <v>10213</v>
      </c>
      <c r="D44" s="475"/>
      <c r="E44" s="171">
        <v>6501478</v>
      </c>
      <c r="F44" s="173">
        <v>5.51446917147147E-2</v>
      </c>
      <c r="G44" s="171">
        <v>6860000</v>
      </c>
      <c r="H44" s="174">
        <v>7.0000000000000007E-2</v>
      </c>
      <c r="I44" s="175">
        <f t="shared" si="17"/>
        <v>7340200</v>
      </c>
      <c r="J44" s="174">
        <v>0.1</v>
      </c>
      <c r="K44" s="175">
        <f t="shared" si="18"/>
        <v>7546000</v>
      </c>
      <c r="L44" s="481"/>
      <c r="M44" s="468"/>
      <c r="N44" s="482"/>
      <c r="O44" s="468"/>
      <c r="P44" s="456"/>
      <c r="Q44" s="456"/>
      <c r="R44" s="456"/>
      <c r="S44" s="456"/>
      <c r="T44" s="456"/>
      <c r="U44" s="456"/>
      <c r="V44" s="456"/>
      <c r="W44" s="456"/>
      <c r="Y44" s="178"/>
      <c r="AA44" s="178"/>
      <c r="AB44" s="179"/>
      <c r="AC44" s="179"/>
      <c r="AD44" s="179"/>
      <c r="AE44" s="179"/>
      <c r="AF44" s="179"/>
      <c r="AG44" s="178"/>
    </row>
    <row r="45" spans="2:33" s="177" customFormat="1" ht="15.5" x14ac:dyDescent="0.35">
      <c r="B45" s="172" t="s">
        <v>140</v>
      </c>
      <c r="C45" s="172">
        <v>11648</v>
      </c>
      <c r="D45" s="259">
        <v>162</v>
      </c>
      <c r="E45" s="171">
        <v>5903448</v>
      </c>
      <c r="F45" s="173">
        <v>5.5146077343274591E-2</v>
      </c>
      <c r="G45" s="171">
        <v>6229000</v>
      </c>
      <c r="H45" s="174">
        <v>7.0000000000000007E-2</v>
      </c>
      <c r="I45" s="175">
        <f t="shared" si="17"/>
        <v>6665030</v>
      </c>
      <c r="J45" s="174">
        <v>0.1</v>
      </c>
      <c r="K45" s="175">
        <f t="shared" si="18"/>
        <v>6851900</v>
      </c>
      <c r="L45" s="185">
        <v>205</v>
      </c>
      <c r="M45" s="226">
        <v>1182867200</v>
      </c>
      <c r="N45" s="227">
        <v>215</v>
      </c>
      <c r="O45" s="228">
        <v>1231551100</v>
      </c>
      <c r="P45" s="186">
        <f t="shared" ref="P45:P49" si="24">+M45+O45</f>
        <v>2414418300</v>
      </c>
      <c r="Q45" s="186">
        <f t="shared" ref="Q45:Q50" si="25">M45/(1+F45)</f>
        <v>1121045915.2521431</v>
      </c>
      <c r="R45" s="186">
        <f t="shared" si="19"/>
        <v>1166448274.819855</v>
      </c>
      <c r="S45" s="186">
        <f t="shared" si="20"/>
        <v>16418925.180145025</v>
      </c>
      <c r="T45" s="186">
        <f t="shared" ref="T45:T50" si="26">O45/(1+F45)</f>
        <v>1167185403.4664955</v>
      </c>
      <c r="U45" s="186">
        <f t="shared" si="21"/>
        <v>1214456412.3068886</v>
      </c>
      <c r="V45" s="186">
        <f t="shared" si="22"/>
        <v>17094687.69311142</v>
      </c>
      <c r="W45" s="186">
        <f t="shared" si="23"/>
        <v>33513612.873256445</v>
      </c>
      <c r="Y45" s="178"/>
      <c r="AA45" s="178"/>
      <c r="AB45" s="179"/>
      <c r="AC45" s="179"/>
      <c r="AD45" s="179"/>
      <c r="AE45" s="179"/>
      <c r="AF45" s="179"/>
      <c r="AG45" s="178"/>
    </row>
    <row r="46" spans="2:33" s="177" customFormat="1" ht="15.5" x14ac:dyDescent="0.35">
      <c r="B46" s="172" t="s">
        <v>141</v>
      </c>
      <c r="C46" s="172">
        <v>15808</v>
      </c>
      <c r="D46" s="259">
        <v>162</v>
      </c>
      <c r="E46" s="171">
        <v>6880788</v>
      </c>
      <c r="F46" s="173">
        <v>5.5111711042397982E-2</v>
      </c>
      <c r="G46" s="171">
        <v>7260000</v>
      </c>
      <c r="H46" s="174">
        <v>7.0000000000000007E-2</v>
      </c>
      <c r="I46" s="175">
        <f t="shared" si="17"/>
        <v>7768200</v>
      </c>
      <c r="J46" s="174">
        <v>0.1</v>
      </c>
      <c r="K46" s="175">
        <f t="shared" si="18"/>
        <v>7986000</v>
      </c>
      <c r="L46" s="187">
        <v>251</v>
      </c>
      <c r="M46" s="226">
        <v>1640620000</v>
      </c>
      <c r="N46" s="229">
        <v>234</v>
      </c>
      <c r="O46" s="228">
        <v>1522350000</v>
      </c>
      <c r="P46" s="186">
        <f t="shared" si="24"/>
        <v>3162970000</v>
      </c>
      <c r="Q46" s="186">
        <f t="shared" si="25"/>
        <v>1554925400.6280992</v>
      </c>
      <c r="R46" s="186">
        <f>($Q46*$R$10)+$Q46</f>
        <v>1617899879.3535373</v>
      </c>
      <c r="S46" s="186">
        <f t="shared" si="20"/>
        <v>22720120.646462679</v>
      </c>
      <c r="T46" s="186">
        <f t="shared" si="26"/>
        <v>1442833004.3801653</v>
      </c>
      <c r="U46" s="186">
        <f t="shared" si="21"/>
        <v>1501267741.0575621</v>
      </c>
      <c r="V46" s="186">
        <f>O46-U46</f>
        <v>21082258.942437887</v>
      </c>
      <c r="W46" s="186">
        <f t="shared" si="23"/>
        <v>43802379.588900566</v>
      </c>
      <c r="Y46" s="178"/>
      <c r="AA46" s="178"/>
      <c r="AB46" s="179"/>
      <c r="AC46" s="179"/>
      <c r="AD46" s="179"/>
      <c r="AE46" s="179"/>
      <c r="AF46" s="179"/>
      <c r="AG46" s="178"/>
    </row>
    <row r="47" spans="2:33" s="177" customFormat="1" ht="15.5" x14ac:dyDescent="0.35">
      <c r="B47" s="172" t="s">
        <v>144</v>
      </c>
      <c r="C47" s="172">
        <v>53296</v>
      </c>
      <c r="D47" s="259">
        <v>144</v>
      </c>
      <c r="E47" s="171">
        <v>7288670</v>
      </c>
      <c r="F47" s="173">
        <v>5.5062171836562701E-2</v>
      </c>
      <c r="G47" s="171">
        <v>7690000</v>
      </c>
      <c r="H47" s="174">
        <v>7.0000000000000007E-2</v>
      </c>
      <c r="I47" s="175">
        <f t="shared" si="17"/>
        <v>8228300</v>
      </c>
      <c r="J47" s="174">
        <v>0.1</v>
      </c>
      <c r="K47" s="175">
        <f t="shared" si="18"/>
        <v>8459000</v>
      </c>
      <c r="L47" s="185">
        <v>243</v>
      </c>
      <c r="M47" s="226">
        <v>1650879000</v>
      </c>
      <c r="N47" s="227">
        <v>246</v>
      </c>
      <c r="O47" s="228">
        <v>1677937000</v>
      </c>
      <c r="P47" s="186">
        <f t="shared" si="24"/>
        <v>3328816000</v>
      </c>
      <c r="Q47" s="186">
        <f t="shared" si="25"/>
        <v>1564722007.9232771</v>
      </c>
      <c r="R47" s="186">
        <f t="shared" ref="R47:R49" si="27">($Q47*$R$10)+$Q47</f>
        <v>1628093249.24417</v>
      </c>
      <c r="S47" s="186">
        <f>M47-R47</f>
        <v>22785750.75583005</v>
      </c>
      <c r="T47" s="186">
        <f t="shared" si="26"/>
        <v>1590367889.9596879</v>
      </c>
      <c r="U47" s="186">
        <f t="shared" si="21"/>
        <v>1654777789.5030553</v>
      </c>
      <c r="V47" s="186">
        <f t="shared" ref="V47:V49" si="28">O47-U47</f>
        <v>23159210.496944666</v>
      </c>
      <c r="W47" s="186">
        <f t="shared" si="23"/>
        <v>45944961.252774715</v>
      </c>
      <c r="Y47" s="178"/>
      <c r="AA47" s="178"/>
      <c r="AB47" s="179"/>
      <c r="AC47" s="179"/>
      <c r="AD47" s="179"/>
      <c r="AE47" s="179"/>
      <c r="AF47" s="179"/>
      <c r="AG47" s="178"/>
    </row>
    <row r="48" spans="2:33" s="177" customFormat="1" ht="15.5" x14ac:dyDescent="0.35">
      <c r="B48" s="172" t="s">
        <v>145</v>
      </c>
      <c r="C48" s="172">
        <v>53475</v>
      </c>
      <c r="D48" s="259">
        <v>144</v>
      </c>
      <c r="E48" s="171">
        <v>6480788</v>
      </c>
      <c r="F48" s="173">
        <v>5.5118605947301447E-2</v>
      </c>
      <c r="G48" s="171">
        <v>6838000</v>
      </c>
      <c r="H48" s="174">
        <v>7.0000000000000007E-2</v>
      </c>
      <c r="I48" s="175">
        <f t="shared" si="17"/>
        <v>7316660</v>
      </c>
      <c r="J48" s="174">
        <v>0.1</v>
      </c>
      <c r="K48" s="175">
        <f t="shared" si="18"/>
        <v>7521800</v>
      </c>
      <c r="L48" s="187">
        <v>144</v>
      </c>
      <c r="M48" s="226">
        <v>837212600</v>
      </c>
      <c r="N48" s="229">
        <v>138</v>
      </c>
      <c r="O48" s="228">
        <v>813595800</v>
      </c>
      <c r="P48" s="186">
        <f t="shared" si="24"/>
        <v>1650808400</v>
      </c>
      <c r="Q48" s="186">
        <f t="shared" si="25"/>
        <v>793477240.64475</v>
      </c>
      <c r="R48" s="186">
        <f t="shared" si="27"/>
        <v>825613068.89086235</v>
      </c>
      <c r="S48" s="186">
        <f t="shared" ref="S48:S49" si="29">M48-R48</f>
        <v>11599531.109137654</v>
      </c>
      <c r="T48" s="186">
        <f t="shared" si="26"/>
        <v>771094164.59350693</v>
      </c>
      <c r="U48" s="186">
        <f t="shared" si="21"/>
        <v>802323478.25954401</v>
      </c>
      <c r="V48" s="186">
        <f t="shared" si="28"/>
        <v>11272321.740455985</v>
      </c>
      <c r="W48" s="186">
        <f t="shared" si="23"/>
        <v>22871852.849593639</v>
      </c>
      <c r="Y48" s="178"/>
      <c r="AA48" s="178"/>
      <c r="AB48" s="179"/>
      <c r="AC48" s="179"/>
      <c r="AD48" s="179"/>
      <c r="AE48" s="179"/>
      <c r="AF48" s="179"/>
      <c r="AG48" s="178"/>
    </row>
    <row r="49" spans="1:33" s="177" customFormat="1" ht="15.5" x14ac:dyDescent="0.35">
      <c r="B49" s="172" t="s">
        <v>142</v>
      </c>
      <c r="C49" s="172">
        <v>54163</v>
      </c>
      <c r="D49" s="259">
        <v>148</v>
      </c>
      <c r="E49" s="171">
        <v>4201970</v>
      </c>
      <c r="F49" s="173">
        <v>5.5219337596413176E-2</v>
      </c>
      <c r="G49" s="171">
        <v>4434000</v>
      </c>
      <c r="H49" s="174">
        <v>7.0000000000000007E-2</v>
      </c>
      <c r="I49" s="175">
        <f t="shared" si="17"/>
        <v>4744380</v>
      </c>
      <c r="J49" s="174">
        <v>0.1</v>
      </c>
      <c r="K49" s="175">
        <f t="shared" si="18"/>
        <v>4877400</v>
      </c>
      <c r="L49" s="185">
        <v>31</v>
      </c>
      <c r="M49" s="226">
        <v>105387800</v>
      </c>
      <c r="N49" s="227">
        <v>32</v>
      </c>
      <c r="O49" s="228">
        <v>107161400</v>
      </c>
      <c r="P49" s="186">
        <f t="shared" si="24"/>
        <v>212549200</v>
      </c>
      <c r="Q49" s="186">
        <f t="shared" si="25"/>
        <v>99872885.423094273</v>
      </c>
      <c r="R49" s="186">
        <f t="shared" si="27"/>
        <v>103917737.2827296</v>
      </c>
      <c r="S49" s="186">
        <f t="shared" si="29"/>
        <v>1470062.7172704041</v>
      </c>
      <c r="T49" s="186">
        <f t="shared" si="26"/>
        <v>101553673.42309427</v>
      </c>
      <c r="U49" s="186">
        <f t="shared" si="21"/>
        <v>105666597.19672959</v>
      </c>
      <c r="V49" s="186">
        <f t="shared" si="28"/>
        <v>1494802.8032704145</v>
      </c>
      <c r="W49" s="186">
        <f t="shared" si="23"/>
        <v>2964865.5205408186</v>
      </c>
      <c r="Y49" s="178"/>
      <c r="AA49" s="178"/>
      <c r="AB49" s="179"/>
      <c r="AC49" s="179"/>
      <c r="AD49" s="179"/>
      <c r="AE49" s="179"/>
      <c r="AF49" s="179"/>
      <c r="AG49" s="178"/>
    </row>
    <row r="50" spans="1:33" s="177" customFormat="1" ht="15.5" x14ac:dyDescent="0.35">
      <c r="B50" s="172" t="s">
        <v>238</v>
      </c>
      <c r="C50" s="172">
        <v>90368</v>
      </c>
      <c r="D50" s="475">
        <v>162</v>
      </c>
      <c r="E50" s="171">
        <v>6659113</v>
      </c>
      <c r="F50" s="173">
        <v>5.5095475929001436E-2</v>
      </c>
      <c r="G50" s="171">
        <v>7026000</v>
      </c>
      <c r="H50" s="174">
        <v>7.0000000000000007E-2</v>
      </c>
      <c r="I50" s="175">
        <f t="shared" si="17"/>
        <v>7517820</v>
      </c>
      <c r="J50" s="174">
        <v>0.1</v>
      </c>
      <c r="K50" s="175">
        <f t="shared" si="18"/>
        <v>7728600</v>
      </c>
      <c r="L50" s="476">
        <v>358</v>
      </c>
      <c r="M50" s="466">
        <v>2276180400</v>
      </c>
      <c r="N50" s="479">
        <v>374</v>
      </c>
      <c r="O50" s="466">
        <v>2390108400</v>
      </c>
      <c r="P50" s="454">
        <f>+M50+O50</f>
        <v>4666288800</v>
      </c>
      <c r="Q50" s="454">
        <f t="shared" si="25"/>
        <v>2157321732.4203243</v>
      </c>
      <c r="R50" s="454">
        <f>($Q50*$R$10)+$Q50</f>
        <v>2244693262.5833473</v>
      </c>
      <c r="S50" s="454">
        <f>M50-R50</f>
        <v>31487137.416652679</v>
      </c>
      <c r="T50" s="454">
        <f t="shared" si="26"/>
        <v>2265300586.0872755</v>
      </c>
      <c r="U50" s="454">
        <f>($T50*$U$10)+$T50</f>
        <v>2357045259.8238101</v>
      </c>
      <c r="V50" s="454">
        <f>O50-U50</f>
        <v>33063140.176189899</v>
      </c>
      <c r="W50" s="454">
        <f>S50+V50</f>
        <v>64550277.592842579</v>
      </c>
      <c r="Y50" s="178"/>
      <c r="AA50" s="178"/>
      <c r="AB50" s="179"/>
      <c r="AC50" s="179"/>
      <c r="AD50" s="179"/>
      <c r="AE50" s="179"/>
      <c r="AF50" s="179"/>
      <c r="AG50" s="178"/>
    </row>
    <row r="51" spans="1:33" s="177" customFormat="1" ht="15.5" x14ac:dyDescent="0.35">
      <c r="B51" s="172" t="s">
        <v>147</v>
      </c>
      <c r="C51" s="172">
        <v>90368</v>
      </c>
      <c r="D51" s="475"/>
      <c r="E51" s="171">
        <v>6480788</v>
      </c>
      <c r="F51" s="173">
        <v>5.5118605947301447E-2</v>
      </c>
      <c r="G51" s="171">
        <v>6838000</v>
      </c>
      <c r="H51" s="174">
        <v>7.0000000000000007E-2</v>
      </c>
      <c r="I51" s="175">
        <f t="shared" si="17"/>
        <v>7316660</v>
      </c>
      <c r="J51" s="174">
        <v>0.1</v>
      </c>
      <c r="K51" s="175">
        <f t="shared" si="18"/>
        <v>7521800</v>
      </c>
      <c r="L51" s="481"/>
      <c r="M51" s="468"/>
      <c r="N51" s="482"/>
      <c r="O51" s="468"/>
      <c r="P51" s="456"/>
      <c r="Q51" s="456"/>
      <c r="R51" s="456"/>
      <c r="S51" s="456"/>
      <c r="T51" s="456"/>
      <c r="U51" s="456"/>
      <c r="V51" s="456"/>
      <c r="W51" s="456"/>
      <c r="Y51" s="178"/>
      <c r="AA51" s="178"/>
      <c r="AB51" s="179"/>
      <c r="AC51" s="179"/>
      <c r="AD51" s="179"/>
      <c r="AE51" s="179"/>
      <c r="AF51" s="179"/>
      <c r="AG51" s="178"/>
    </row>
    <row r="52" spans="1:33" ht="12.75" customHeight="1" x14ac:dyDescent="0.25">
      <c r="B52" s="127" t="s">
        <v>149</v>
      </c>
      <c r="C52" s="127"/>
      <c r="D52" s="128"/>
      <c r="E52" s="152"/>
      <c r="F52" s="152"/>
      <c r="G52" s="151"/>
      <c r="H52" s="129"/>
      <c r="I52" s="129"/>
      <c r="J52" s="129"/>
      <c r="K52" s="129"/>
      <c r="L52" s="132"/>
      <c r="M52" s="70"/>
      <c r="N52" s="70"/>
      <c r="O52" s="70"/>
      <c r="P52" s="67"/>
      <c r="Q52" s="67"/>
      <c r="R52" s="67"/>
      <c r="S52" s="67"/>
      <c r="T52" s="67"/>
      <c r="U52" s="67"/>
      <c r="V52" s="67"/>
      <c r="W52" s="67"/>
      <c r="Y52" s="116"/>
      <c r="AA52" s="116"/>
      <c r="AB52" s="115"/>
      <c r="AC52" s="115"/>
      <c r="AD52" s="115"/>
      <c r="AE52" s="115"/>
      <c r="AF52" s="115"/>
      <c r="AG52" s="116"/>
    </row>
    <row r="53" spans="1:33" s="177" customFormat="1" ht="12.75" customHeight="1" x14ac:dyDescent="0.35">
      <c r="B53" s="230" t="s">
        <v>239</v>
      </c>
      <c r="C53" s="231">
        <v>54936</v>
      </c>
      <c r="D53" s="475">
        <v>300</v>
      </c>
      <c r="E53" s="232">
        <v>14145813</v>
      </c>
      <c r="F53" s="173">
        <f t="shared" ref="F53:F56" si="30">(+G53/E53)-1</f>
        <v>5.5011825760739264E-2</v>
      </c>
      <c r="G53" s="232">
        <v>14924000</v>
      </c>
      <c r="H53" s="174">
        <v>7.0000000000000007E-2</v>
      </c>
      <c r="I53" s="175">
        <f>+(G53*H53)+G53</f>
        <v>15968680</v>
      </c>
      <c r="J53" s="174">
        <v>0.1</v>
      </c>
      <c r="K53" s="175">
        <f>+(G53*J53)+G53</f>
        <v>16416400</v>
      </c>
      <c r="L53" s="476">
        <v>755</v>
      </c>
      <c r="M53" s="466">
        <v>10291942500</v>
      </c>
      <c r="N53" s="479">
        <v>765</v>
      </c>
      <c r="O53" s="466">
        <v>10512370000</v>
      </c>
      <c r="P53" s="454">
        <f>+M53+O53</f>
        <v>20804312500</v>
      </c>
      <c r="Q53" s="454">
        <f>M53/(1+F53)</f>
        <v>9755286385.1348495</v>
      </c>
      <c r="R53" s="454">
        <f>($Q53*$R$10)+$Q53</f>
        <v>10150375483.732811</v>
      </c>
      <c r="S53" s="454">
        <f>M53-R53</f>
        <v>141567016.26718903</v>
      </c>
      <c r="T53" s="454">
        <f>O53/(1+F53)</f>
        <v>9964220062.101984</v>
      </c>
      <c r="U53" s="454">
        <f>($T53*$U$10)+$T53</f>
        <v>10367770974.617115</v>
      </c>
      <c r="V53" s="454">
        <f>O53-U53</f>
        <v>144599025.38288498</v>
      </c>
      <c r="W53" s="454">
        <f>S53+V53</f>
        <v>286166041.65007401</v>
      </c>
      <c r="Y53" s="178"/>
      <c r="AA53" s="178"/>
      <c r="AB53" s="179"/>
      <c r="AC53" s="179"/>
      <c r="AD53" s="179"/>
      <c r="AE53" s="179"/>
      <c r="AF53" s="179"/>
      <c r="AG53" s="178"/>
    </row>
    <row r="54" spans="1:33" s="177" customFormat="1" ht="12.75" customHeight="1" x14ac:dyDescent="0.35">
      <c r="B54" s="230" t="s">
        <v>151</v>
      </c>
      <c r="C54" s="231">
        <v>54936</v>
      </c>
      <c r="D54" s="475"/>
      <c r="E54" s="232">
        <v>13066010</v>
      </c>
      <c r="F54" s="173">
        <f t="shared" si="30"/>
        <v>5.5027510311104866E-2</v>
      </c>
      <c r="G54" s="232">
        <v>13785000</v>
      </c>
      <c r="H54" s="174">
        <v>7.0000000000000007E-2</v>
      </c>
      <c r="I54" s="175">
        <f>+(G54*H54)+G54</f>
        <v>14749950</v>
      </c>
      <c r="J54" s="174">
        <v>0.1</v>
      </c>
      <c r="K54" s="175">
        <f>+(G54*J54)+G54</f>
        <v>15163500</v>
      </c>
      <c r="L54" s="481"/>
      <c r="M54" s="468"/>
      <c r="N54" s="482"/>
      <c r="O54" s="468"/>
      <c r="P54" s="456"/>
      <c r="Q54" s="456"/>
      <c r="R54" s="456"/>
      <c r="S54" s="456"/>
      <c r="T54" s="456"/>
      <c r="U54" s="456"/>
      <c r="V54" s="456"/>
      <c r="W54" s="456"/>
      <c r="Y54" s="178"/>
      <c r="AA54" s="178"/>
      <c r="AB54" s="179"/>
      <c r="AC54" s="179"/>
      <c r="AD54" s="179"/>
      <c r="AE54" s="179"/>
      <c r="AF54" s="179"/>
      <c r="AG54" s="178"/>
    </row>
    <row r="55" spans="1:33" s="177" customFormat="1" ht="12.75" customHeight="1" x14ac:dyDescent="0.35">
      <c r="B55" s="230" t="s">
        <v>152</v>
      </c>
      <c r="C55" s="233">
        <v>106123</v>
      </c>
      <c r="D55" s="234">
        <v>160</v>
      </c>
      <c r="E55" s="232">
        <v>5700493</v>
      </c>
      <c r="F55" s="173">
        <f t="shared" si="30"/>
        <v>5.5171894781732123E-2</v>
      </c>
      <c r="G55" s="232">
        <v>6015000</v>
      </c>
      <c r="H55" s="174">
        <v>7.0000000000000007E-2</v>
      </c>
      <c r="I55" s="175">
        <f>+(G55*H55)+G55</f>
        <v>6436050</v>
      </c>
      <c r="J55" s="174">
        <v>0.1</v>
      </c>
      <c r="K55" s="175">
        <f>+(G55*J55)+G55</f>
        <v>6616500</v>
      </c>
      <c r="L55" s="187">
        <v>52</v>
      </c>
      <c r="M55" s="226">
        <v>297742500</v>
      </c>
      <c r="N55" s="229">
        <v>74</v>
      </c>
      <c r="O55" s="228">
        <v>415035000</v>
      </c>
      <c r="P55" s="186">
        <f>+M55+O55</f>
        <v>712777500</v>
      </c>
      <c r="Q55" s="186">
        <f>M55/(1+F55)</f>
        <v>282174403.5</v>
      </c>
      <c r="R55" s="186">
        <f t="shared" ref="R55" si="31">($Q55*$R$10)+$Q55</f>
        <v>293602466.84175003</v>
      </c>
      <c r="S55" s="186">
        <f t="shared" ref="S55" si="32">M55-R55</f>
        <v>4140033.1582499743</v>
      </c>
      <c r="T55" s="186">
        <f>O55/(1+F55)</f>
        <v>393334016.99999994</v>
      </c>
      <c r="U55" s="186">
        <f t="shared" ref="U55" si="33">($T55*$U$10)+$T55</f>
        <v>409264044.68849993</v>
      </c>
      <c r="V55" s="186">
        <f t="shared" ref="V55" si="34">O55-U55</f>
        <v>5770955.3115000725</v>
      </c>
      <c r="W55" s="186">
        <f t="shared" ref="W55" si="35">S55+V55</f>
        <v>9910988.4697500467</v>
      </c>
      <c r="Y55" s="178"/>
      <c r="AA55" s="178"/>
      <c r="AB55" s="179"/>
      <c r="AC55" s="179"/>
      <c r="AD55" s="179"/>
      <c r="AE55" s="179"/>
      <c r="AF55" s="179"/>
      <c r="AG55" s="178"/>
    </row>
    <row r="56" spans="1:33" s="177" customFormat="1" ht="12.75" customHeight="1" x14ac:dyDescent="0.35">
      <c r="B56" s="230" t="s">
        <v>240</v>
      </c>
      <c r="C56" s="231">
        <v>105688</v>
      </c>
      <c r="D56" s="475">
        <v>162</v>
      </c>
      <c r="E56" s="232">
        <v>5700493</v>
      </c>
      <c r="F56" s="173">
        <f t="shared" si="30"/>
        <v>6.7100687607194676E-2</v>
      </c>
      <c r="G56" s="232">
        <v>6083000</v>
      </c>
      <c r="H56" s="174">
        <v>7.0000000000000007E-2</v>
      </c>
      <c r="I56" s="175">
        <f>+(G56*H56)+G56</f>
        <v>6508810</v>
      </c>
      <c r="J56" s="174">
        <v>0.1</v>
      </c>
      <c r="K56" s="175">
        <f>+(G56*J56)+G56</f>
        <v>6691300</v>
      </c>
      <c r="L56" s="476">
        <v>104</v>
      </c>
      <c r="M56" s="466">
        <v>620829000</v>
      </c>
      <c r="N56" s="479">
        <v>128</v>
      </c>
      <c r="O56" s="466">
        <v>765062000</v>
      </c>
      <c r="P56" s="454">
        <f>+M56+O56</f>
        <v>1385891000</v>
      </c>
      <c r="Q56" s="454">
        <f>M56/(1+F56)</f>
        <v>581790460.08499098</v>
      </c>
      <c r="R56" s="454">
        <f>($Q56*$R$10)+$Q56</f>
        <v>605352973.71843314</v>
      </c>
      <c r="S56" s="454">
        <f>M56-R56</f>
        <v>15476026.281566858</v>
      </c>
      <c r="T56" s="454">
        <f>O56/(1+F56)</f>
        <v>716953900.3067565</v>
      </c>
      <c r="U56" s="454">
        <f>($T56*$U$10)+$T56</f>
        <v>745990533.26918018</v>
      </c>
      <c r="V56" s="454">
        <f>O56-U56</f>
        <v>19071466.730819821</v>
      </c>
      <c r="W56" s="454">
        <f>S56+V56</f>
        <v>34547493.01238668</v>
      </c>
      <c r="Y56" s="178"/>
      <c r="AA56" s="178"/>
      <c r="AB56" s="179"/>
      <c r="AC56" s="179"/>
      <c r="AD56" s="179"/>
      <c r="AE56" s="179"/>
      <c r="AF56" s="179"/>
      <c r="AG56" s="178"/>
    </row>
    <row r="57" spans="1:33" s="177" customFormat="1" ht="12.75" customHeight="1" thickBot="1" x14ac:dyDescent="0.4">
      <c r="B57" s="230" t="s">
        <v>155</v>
      </c>
      <c r="C57" s="231">
        <v>105688</v>
      </c>
      <c r="D57" s="475"/>
      <c r="E57" s="232">
        <v>5700493</v>
      </c>
      <c r="F57" s="173">
        <f>(+G57/E57)-1</f>
        <v>5.5171894781732123E-2</v>
      </c>
      <c r="G57" s="232">
        <v>6015000</v>
      </c>
      <c r="H57" s="174">
        <v>7.0000000000000007E-2</v>
      </c>
      <c r="I57" s="175">
        <f>+(G57*H57)+G57</f>
        <v>6436050</v>
      </c>
      <c r="J57" s="174">
        <v>0.1</v>
      </c>
      <c r="K57" s="175">
        <f>+(G57*J57)+G57</f>
        <v>6616500</v>
      </c>
      <c r="L57" s="477"/>
      <c r="M57" s="478"/>
      <c r="N57" s="480"/>
      <c r="O57" s="478"/>
      <c r="P57" s="472"/>
      <c r="Q57" s="472"/>
      <c r="R57" s="472"/>
      <c r="S57" s="472"/>
      <c r="T57" s="472"/>
      <c r="U57" s="472"/>
      <c r="V57" s="472"/>
      <c r="W57" s="472"/>
      <c r="Y57" s="178"/>
      <c r="AA57" s="178"/>
      <c r="AB57" s="179"/>
      <c r="AC57" s="179"/>
      <c r="AD57" s="179"/>
      <c r="AE57" s="179"/>
      <c r="AF57" s="179"/>
      <c r="AG57" s="178"/>
    </row>
    <row r="58" spans="1:33" ht="23.25" customHeight="1" x14ac:dyDescent="0.5">
      <c r="B58" s="71" t="s">
        <v>156</v>
      </c>
      <c r="C58" s="74"/>
      <c r="D58" s="102"/>
      <c r="E58" s="153"/>
      <c r="F58" s="164" t="s">
        <v>157</v>
      </c>
      <c r="G58" s="153">
        <f>SUM(G13:G57)</f>
        <v>305789000</v>
      </c>
      <c r="H58" s="74"/>
      <c r="I58" s="74"/>
      <c r="J58" s="74"/>
      <c r="K58" s="74"/>
      <c r="L58" s="75">
        <f t="shared" ref="L58:W58" si="36">SUM(L13:L57)</f>
        <v>7053</v>
      </c>
      <c r="M58" s="76">
        <f t="shared" si="36"/>
        <v>51835105700</v>
      </c>
      <c r="N58" s="75">
        <f t="shared" si="36"/>
        <v>7105</v>
      </c>
      <c r="O58" s="76">
        <f t="shared" si="36"/>
        <v>52350853600</v>
      </c>
      <c r="P58" s="76">
        <f>SUM(P13:P57)</f>
        <v>104185959300</v>
      </c>
      <c r="Q58" s="76">
        <f t="shared" si="36"/>
        <v>49123227294.046577</v>
      </c>
      <c r="R58" s="76">
        <f>SUM(R13:R57)</f>
        <v>51112717999.455467</v>
      </c>
      <c r="S58" s="76">
        <f t="shared" si="36"/>
        <v>722387700.54453897</v>
      </c>
      <c r="T58" s="76">
        <f t="shared" si="36"/>
        <v>49610492770.843102</v>
      </c>
      <c r="U58" s="76">
        <f t="shared" si="36"/>
        <v>51619717728.062248</v>
      </c>
      <c r="V58" s="76">
        <f t="shared" si="36"/>
        <v>731135871.93774593</v>
      </c>
      <c r="W58" s="76">
        <f t="shared" si="36"/>
        <v>1453523572.482285</v>
      </c>
      <c r="Y58" s="116"/>
      <c r="AA58" s="116"/>
      <c r="AB58" s="115"/>
      <c r="AC58" s="115"/>
      <c r="AD58" s="115"/>
      <c r="AE58" s="115"/>
      <c r="AF58" s="115"/>
      <c r="AG58" s="116"/>
    </row>
    <row r="59" spans="1:33" ht="26.25" customHeight="1" thickBot="1" x14ac:dyDescent="0.4">
      <c r="A59" s="57" t="s">
        <v>158</v>
      </c>
      <c r="B59" s="77" t="s">
        <v>159</v>
      </c>
      <c r="C59" s="81"/>
      <c r="D59" s="103"/>
      <c r="E59" s="154"/>
      <c r="F59" s="165"/>
      <c r="G59" s="155">
        <f>+SUMPRODUCT(G13:G57,F13:F57)/G58</f>
        <v>5.5307924681514443E-2</v>
      </c>
      <c r="H59" s="81"/>
      <c r="I59" s="81"/>
      <c r="J59" s="81"/>
      <c r="K59" s="81"/>
      <c r="L59" s="82"/>
      <c r="M59" s="83"/>
      <c r="N59" s="82"/>
      <c r="O59" s="84"/>
      <c r="P59" s="80"/>
      <c r="Q59" s="80"/>
      <c r="R59" s="80"/>
      <c r="S59" s="80"/>
      <c r="T59" s="80"/>
      <c r="U59" s="80"/>
      <c r="V59" s="80"/>
      <c r="W59" s="80"/>
      <c r="Y59" s="116"/>
      <c r="AA59" s="116"/>
      <c r="AB59" s="115"/>
      <c r="AC59" s="115"/>
      <c r="AD59" s="115"/>
      <c r="AE59" s="115"/>
      <c r="AF59" s="115"/>
      <c r="AG59" s="116"/>
    </row>
    <row r="60" spans="1:33" ht="24" customHeight="1" thickBot="1" x14ac:dyDescent="0.25">
      <c r="B60" s="64" t="s">
        <v>160</v>
      </c>
      <c r="C60" s="65"/>
      <c r="D60" s="101"/>
      <c r="E60" s="156"/>
      <c r="F60" s="166"/>
      <c r="G60" s="156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Y60" s="116"/>
      <c r="AA60" s="116"/>
      <c r="AB60" s="115"/>
      <c r="AC60" s="115"/>
      <c r="AD60" s="115"/>
      <c r="AE60" s="115"/>
      <c r="AF60" s="115"/>
      <c r="AG60" s="116"/>
    </row>
    <row r="61" spans="1:33" ht="11.5" x14ac:dyDescent="0.25">
      <c r="B61" s="54" t="s">
        <v>149</v>
      </c>
      <c r="C61" s="54"/>
      <c r="D61" s="107"/>
      <c r="E61" s="151"/>
      <c r="F61" s="167"/>
      <c r="G61" s="157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Y61" s="116"/>
      <c r="AA61" s="116"/>
      <c r="AB61" s="115"/>
      <c r="AC61" s="115"/>
      <c r="AD61" s="115"/>
      <c r="AE61" s="115"/>
      <c r="AF61" s="115"/>
      <c r="AG61" s="116"/>
    </row>
    <row r="62" spans="1:33" s="177" customFormat="1" ht="15.5" x14ac:dyDescent="0.35">
      <c r="B62" s="172" t="s">
        <v>161</v>
      </c>
      <c r="C62" s="172">
        <v>103047</v>
      </c>
      <c r="D62" s="259">
        <v>48</v>
      </c>
      <c r="E62" s="171">
        <v>8520197</v>
      </c>
      <c r="F62" s="173">
        <f t="shared" ref="F62:F110" si="37">(+G62/E62)-1</f>
        <v>5.5022554055968342E-2</v>
      </c>
      <c r="G62" s="171">
        <v>8989000</v>
      </c>
      <c r="H62" s="174">
        <v>7.0000000000000007E-2</v>
      </c>
      <c r="I62" s="175">
        <f>+(G62*H62)+G62</f>
        <v>9618230</v>
      </c>
      <c r="J62" s="174">
        <v>0.1</v>
      </c>
      <c r="K62" s="175">
        <f>+(G62*J62)+G62</f>
        <v>9887900</v>
      </c>
      <c r="L62" s="187">
        <v>21</v>
      </c>
      <c r="M62" s="228">
        <v>174386691</v>
      </c>
      <c r="N62" s="229">
        <v>46</v>
      </c>
      <c r="O62" s="228">
        <v>389223791</v>
      </c>
      <c r="P62" s="186">
        <f>+M62+O62</f>
        <v>563610482</v>
      </c>
      <c r="Q62" s="186">
        <f>M62/(1+F62)</f>
        <v>165291908.05408022</v>
      </c>
      <c r="R62" s="186">
        <f t="shared" ref="R62:R65" si="38">($Q62*$R$10)+$Q62</f>
        <v>171986230.33027047</v>
      </c>
      <c r="S62" s="186">
        <f t="shared" ref="S62:S65" si="39">M62-R62</f>
        <v>2400460.6697295308</v>
      </c>
      <c r="T62" s="186">
        <f>O62/(1+F62)</f>
        <v>368924616.35408026</v>
      </c>
      <c r="U62" s="186">
        <f>($T62*$U$10)+$T62</f>
        <v>383866063.3164205</v>
      </c>
      <c r="V62" s="186">
        <f t="shared" ref="V62:V65" si="40">O62-U62</f>
        <v>5357727.6835795045</v>
      </c>
      <c r="W62" s="186">
        <f t="shared" ref="W62:W65" si="41">S62+V62</f>
        <v>7758188.3533090353</v>
      </c>
      <c r="Y62" s="178"/>
      <c r="AA62" s="178"/>
      <c r="AB62" s="179"/>
      <c r="AC62" s="179"/>
      <c r="AD62" s="179"/>
      <c r="AE62" s="179"/>
      <c r="AF62" s="179"/>
      <c r="AG62" s="178"/>
    </row>
    <row r="63" spans="1:33" s="177" customFormat="1" ht="15.5" x14ac:dyDescent="0.35">
      <c r="B63" s="172" t="s">
        <v>163</v>
      </c>
      <c r="C63" s="172">
        <v>106180</v>
      </c>
      <c r="D63" s="259">
        <v>197</v>
      </c>
      <c r="E63" s="171">
        <v>13793103</v>
      </c>
      <c r="F63" s="173">
        <f t="shared" si="37"/>
        <v>5.5020034288151054E-2</v>
      </c>
      <c r="G63" s="171">
        <v>14552000</v>
      </c>
      <c r="H63" s="174">
        <v>7.0000000000000007E-2</v>
      </c>
      <c r="I63" s="175">
        <f>+(G63*H63)+G63</f>
        <v>15570640</v>
      </c>
      <c r="J63" s="174">
        <v>0.1</v>
      </c>
      <c r="K63" s="175">
        <f>+(G63*J63)+G63</f>
        <v>16007200</v>
      </c>
      <c r="L63" s="187">
        <v>11</v>
      </c>
      <c r="M63" s="228">
        <v>157889200</v>
      </c>
      <c r="N63" s="229">
        <v>16</v>
      </c>
      <c r="O63" s="228">
        <v>230649200</v>
      </c>
      <c r="P63" s="186">
        <f>+M63+O63</f>
        <v>388538400</v>
      </c>
      <c r="Q63" s="186">
        <f>M63/(1+F63)</f>
        <v>149655167.55000001</v>
      </c>
      <c r="R63" s="186">
        <f t="shared" si="38"/>
        <v>155716201.83577502</v>
      </c>
      <c r="S63" s="186">
        <f t="shared" si="39"/>
        <v>2172998.1642249823</v>
      </c>
      <c r="T63" s="186">
        <f>O63/(1+F63)</f>
        <v>218620682.55000001</v>
      </c>
      <c r="U63" s="186">
        <f t="shared" ref="U63:U65" si="42">($T63*$U$10)+$T63</f>
        <v>227474820.193275</v>
      </c>
      <c r="V63" s="186">
        <f t="shared" si="40"/>
        <v>3174379.8067249954</v>
      </c>
      <c r="W63" s="186">
        <f t="shared" si="41"/>
        <v>5347377.9709499776</v>
      </c>
      <c r="Y63" s="178"/>
      <c r="AA63" s="178"/>
      <c r="AB63" s="179"/>
      <c r="AC63" s="179"/>
      <c r="AD63" s="179"/>
      <c r="AE63" s="179"/>
      <c r="AF63" s="179"/>
      <c r="AG63" s="178"/>
    </row>
    <row r="64" spans="1:33" s="177" customFormat="1" ht="15.5" x14ac:dyDescent="0.35">
      <c r="B64" s="172" t="s">
        <v>162</v>
      </c>
      <c r="C64" s="172">
        <v>105878</v>
      </c>
      <c r="D64" s="259">
        <v>191</v>
      </c>
      <c r="E64" s="171">
        <v>13793103</v>
      </c>
      <c r="F64" s="173">
        <f t="shared" si="37"/>
        <v>5.5020034288151054E-2</v>
      </c>
      <c r="G64" s="171">
        <v>14552000</v>
      </c>
      <c r="H64" s="174">
        <v>7.0000000000000007E-2</v>
      </c>
      <c r="I64" s="175">
        <f>+(G64*H64)+G64</f>
        <v>15570640</v>
      </c>
      <c r="J64" s="174">
        <v>0.1</v>
      </c>
      <c r="K64" s="175">
        <f>+(G64*J64)+G64</f>
        <v>16007200</v>
      </c>
      <c r="L64" s="187">
        <v>8</v>
      </c>
      <c r="M64" s="228">
        <v>116416000</v>
      </c>
      <c r="N64" s="229">
        <v>11</v>
      </c>
      <c r="O64" s="228">
        <v>160072000</v>
      </c>
      <c r="P64" s="186">
        <f>+M64+O64</f>
        <v>276488000</v>
      </c>
      <c r="Q64" s="186">
        <f>M64/(1+F64)</f>
        <v>110344824</v>
      </c>
      <c r="R64" s="186">
        <f t="shared" si="38"/>
        <v>114813789.37199999</v>
      </c>
      <c r="S64" s="186">
        <f t="shared" si="39"/>
        <v>1602210.6280000061</v>
      </c>
      <c r="T64" s="186">
        <f>O64/(1+F64)</f>
        <v>151724133</v>
      </c>
      <c r="U64" s="186">
        <f t="shared" si="42"/>
        <v>157868960.3865</v>
      </c>
      <c r="V64" s="186">
        <f t="shared" si="40"/>
        <v>2203039.613499999</v>
      </c>
      <c r="W64" s="186">
        <f t="shared" si="41"/>
        <v>3805250.2415000051</v>
      </c>
      <c r="Y64" s="178"/>
      <c r="AA64" s="178"/>
      <c r="AB64" s="179"/>
      <c r="AC64" s="179"/>
      <c r="AD64" s="179"/>
      <c r="AE64" s="179"/>
      <c r="AF64" s="179"/>
      <c r="AG64" s="178"/>
    </row>
    <row r="65" spans="2:33" s="198" customFormat="1" ht="15.5" x14ac:dyDescent="0.35">
      <c r="B65" s="208" t="s">
        <v>164</v>
      </c>
      <c r="C65" s="208">
        <v>106387</v>
      </c>
      <c r="D65" s="209">
        <v>198</v>
      </c>
      <c r="E65" s="210">
        <v>0</v>
      </c>
      <c r="F65" s="193">
        <v>0</v>
      </c>
      <c r="G65" s="211">
        <v>11500000</v>
      </c>
      <c r="H65" s="194">
        <v>7.0000000000000007E-2</v>
      </c>
      <c r="I65" s="195">
        <f>+(G65*H65)+G65</f>
        <v>12305000</v>
      </c>
      <c r="J65" s="194">
        <v>0.1</v>
      </c>
      <c r="K65" s="195">
        <f>+(G65*J65)+G65</f>
        <v>12650000</v>
      </c>
      <c r="L65" s="196">
        <v>5</v>
      </c>
      <c r="M65" s="197">
        <v>57500000</v>
      </c>
      <c r="N65" s="196">
        <v>11</v>
      </c>
      <c r="O65" s="197">
        <v>126500000</v>
      </c>
      <c r="P65" s="197">
        <f>+M65+O65</f>
        <v>184000000</v>
      </c>
      <c r="Q65" s="197">
        <f>M65/(1+F65)</f>
        <v>57500000</v>
      </c>
      <c r="R65" s="197">
        <f t="shared" si="38"/>
        <v>59828750</v>
      </c>
      <c r="S65" s="197">
        <f t="shared" si="39"/>
        <v>-2328750</v>
      </c>
      <c r="T65" s="197">
        <f>O65/(1+F65)</f>
        <v>126500000</v>
      </c>
      <c r="U65" s="197">
        <f t="shared" si="42"/>
        <v>131623250</v>
      </c>
      <c r="V65" s="197">
        <f t="shared" si="40"/>
        <v>-5123250</v>
      </c>
      <c r="W65" s="197">
        <f t="shared" si="41"/>
        <v>-7452000</v>
      </c>
      <c r="Y65" s="199"/>
      <c r="AA65" s="199"/>
      <c r="AB65" s="200"/>
      <c r="AC65" s="200"/>
      <c r="AD65" s="200"/>
      <c r="AE65" s="200"/>
      <c r="AF65" s="200"/>
      <c r="AG65" s="199"/>
    </row>
    <row r="66" spans="2:33" ht="12.5" x14ac:dyDescent="0.25">
      <c r="B66" s="54" t="s">
        <v>102</v>
      </c>
      <c r="C66" s="54"/>
      <c r="D66" s="107"/>
      <c r="E66" s="151"/>
      <c r="F66" s="134"/>
      <c r="G66" s="158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Y66" s="116"/>
      <c r="AA66" s="116"/>
      <c r="AB66" s="115"/>
      <c r="AC66" s="115"/>
      <c r="AD66" s="115"/>
      <c r="AE66" s="115"/>
      <c r="AF66" s="115"/>
      <c r="AG66" s="116"/>
    </row>
    <row r="67" spans="2:33" s="177" customFormat="1" ht="15.5" x14ac:dyDescent="0.35">
      <c r="B67" s="172" t="s">
        <v>241</v>
      </c>
      <c r="C67" s="172">
        <v>1047</v>
      </c>
      <c r="D67" s="259">
        <v>30</v>
      </c>
      <c r="E67" s="226">
        <v>8737931</v>
      </c>
      <c r="F67" s="173">
        <f t="shared" si="37"/>
        <v>5.5055252782380659E-2</v>
      </c>
      <c r="G67" s="226">
        <v>9219000</v>
      </c>
      <c r="H67" s="174">
        <v>7.0000000000000007E-2</v>
      </c>
      <c r="I67" s="175">
        <f t="shared" ref="I67:I77" si="43">+(G67*H67)+G67</f>
        <v>9864330</v>
      </c>
      <c r="J67" s="174">
        <v>0.1</v>
      </c>
      <c r="K67" s="175">
        <f t="shared" ref="K67:K77" si="44">+(G67*J67)+G67</f>
        <v>10140900</v>
      </c>
      <c r="L67" s="187">
        <v>48</v>
      </c>
      <c r="M67" s="228">
        <v>419003550</v>
      </c>
      <c r="N67" s="229">
        <v>45</v>
      </c>
      <c r="O67" s="228">
        <v>391346550</v>
      </c>
      <c r="P67" s="186">
        <f>+M67+O67</f>
        <v>810350100</v>
      </c>
      <c r="Q67" s="186">
        <f t="shared" ref="Q67:Q77" si="45">M67/(1+F67)</f>
        <v>397138963.94999999</v>
      </c>
      <c r="R67" s="186">
        <f t="shared" ref="R67:R87" si="46">($Q67*$R$10)+$Q67</f>
        <v>413223091.98997498</v>
      </c>
      <c r="S67" s="186">
        <f t="shared" ref="S67:S77" si="47">M67-R67</f>
        <v>5780458.0100250244</v>
      </c>
      <c r="T67" s="186">
        <f t="shared" ref="T67:T77" si="48">O67/(1+F67)</f>
        <v>370925170.94999999</v>
      </c>
      <c r="U67" s="186">
        <f t="shared" ref="U67:U87" si="49">($T67*$U$10)+$T67</f>
        <v>385947640.37347502</v>
      </c>
      <c r="V67" s="186">
        <f t="shared" ref="V67:V77" si="50">O67-U67</f>
        <v>5398909.6265249848</v>
      </c>
      <c r="W67" s="186">
        <f t="shared" ref="W67:W77" si="51">S67+V67</f>
        <v>11179367.636550009</v>
      </c>
      <c r="Y67" s="178"/>
      <c r="AA67" s="178"/>
      <c r="AB67" s="179"/>
      <c r="AC67" s="179"/>
      <c r="AD67" s="179"/>
      <c r="AE67" s="179"/>
      <c r="AF67" s="179"/>
      <c r="AG67" s="178"/>
    </row>
    <row r="68" spans="2:33" s="177" customFormat="1" ht="15.5" x14ac:dyDescent="0.35">
      <c r="B68" s="172" t="s">
        <v>242</v>
      </c>
      <c r="C68" s="172">
        <v>16878</v>
      </c>
      <c r="D68" s="259">
        <v>30</v>
      </c>
      <c r="E68" s="171">
        <v>8737931</v>
      </c>
      <c r="F68" s="173">
        <f t="shared" si="37"/>
        <v>5.5055252782380659E-2</v>
      </c>
      <c r="G68" s="171">
        <v>9219000</v>
      </c>
      <c r="H68" s="174">
        <v>7.0000000000000007E-2</v>
      </c>
      <c r="I68" s="175">
        <f t="shared" si="43"/>
        <v>9864330</v>
      </c>
      <c r="J68" s="174">
        <v>0.1</v>
      </c>
      <c r="K68" s="175">
        <f t="shared" si="44"/>
        <v>10140900</v>
      </c>
      <c r="L68" s="187">
        <v>45</v>
      </c>
      <c r="M68" s="228">
        <v>395956050</v>
      </c>
      <c r="N68" s="229">
        <v>60</v>
      </c>
      <c r="O68" s="228">
        <v>529631550</v>
      </c>
      <c r="P68" s="186">
        <f t="shared" ref="P68:P77" si="52">+M68+O68</f>
        <v>925587600</v>
      </c>
      <c r="Q68" s="186">
        <f t="shared" si="45"/>
        <v>375294136.44999999</v>
      </c>
      <c r="R68" s="186">
        <f t="shared" si="46"/>
        <v>390493548.97622502</v>
      </c>
      <c r="S68" s="186">
        <f t="shared" si="47"/>
        <v>5462501.0237749815</v>
      </c>
      <c r="T68" s="186">
        <f t="shared" si="48"/>
        <v>501994135.94999999</v>
      </c>
      <c r="U68" s="186">
        <f t="shared" si="49"/>
        <v>522324898.455975</v>
      </c>
      <c r="V68" s="186">
        <f t="shared" si="50"/>
        <v>7306651.5440250039</v>
      </c>
      <c r="W68" s="186">
        <f t="shared" si="51"/>
        <v>12769152.567799985</v>
      </c>
      <c r="Y68" s="178"/>
      <c r="AA68" s="178"/>
      <c r="AB68" s="179"/>
      <c r="AC68" s="179"/>
      <c r="AD68" s="179"/>
      <c r="AE68" s="179"/>
      <c r="AF68" s="179"/>
      <c r="AG68" s="178"/>
    </row>
    <row r="69" spans="2:33" s="177" customFormat="1" ht="15.5" x14ac:dyDescent="0.35">
      <c r="B69" s="172" t="s">
        <v>243</v>
      </c>
      <c r="C69" s="172">
        <v>6576</v>
      </c>
      <c r="D69" s="259">
        <v>30</v>
      </c>
      <c r="E69" s="171">
        <v>8737931</v>
      </c>
      <c r="F69" s="173">
        <f t="shared" si="37"/>
        <v>5.5055252782380659E-2</v>
      </c>
      <c r="G69" s="171">
        <v>9219000</v>
      </c>
      <c r="H69" s="174">
        <v>7.0000000000000007E-2</v>
      </c>
      <c r="I69" s="175">
        <f t="shared" si="43"/>
        <v>9864330</v>
      </c>
      <c r="J69" s="174">
        <v>0.1</v>
      </c>
      <c r="K69" s="175">
        <f t="shared" si="44"/>
        <v>10140900</v>
      </c>
      <c r="L69" s="187">
        <v>20</v>
      </c>
      <c r="M69" s="228">
        <v>174239100</v>
      </c>
      <c r="N69" s="229">
        <v>28</v>
      </c>
      <c r="O69" s="228">
        <v>243381600</v>
      </c>
      <c r="P69" s="186">
        <f t="shared" si="52"/>
        <v>417620700</v>
      </c>
      <c r="Q69" s="186">
        <f t="shared" si="45"/>
        <v>165146895.90000001</v>
      </c>
      <c r="R69" s="186">
        <f t="shared" si="46"/>
        <v>171835345.18395001</v>
      </c>
      <c r="S69" s="186">
        <f t="shared" si="47"/>
        <v>2403754.816049993</v>
      </c>
      <c r="T69" s="186">
        <f t="shared" si="48"/>
        <v>230681378.40000001</v>
      </c>
      <c r="U69" s="186">
        <f t="shared" si="49"/>
        <v>240023974.2252</v>
      </c>
      <c r="V69" s="186">
        <f t="shared" si="50"/>
        <v>3357625.7748000026</v>
      </c>
      <c r="W69" s="186">
        <f t="shared" si="51"/>
        <v>5761380.5908499956</v>
      </c>
      <c r="Y69" s="178"/>
      <c r="AA69" s="178"/>
      <c r="AB69" s="179"/>
      <c r="AC69" s="179"/>
      <c r="AD69" s="179"/>
      <c r="AE69" s="179"/>
      <c r="AF69" s="179"/>
      <c r="AG69" s="178"/>
    </row>
    <row r="70" spans="2:33" ht="15.5" x14ac:dyDescent="0.35">
      <c r="B70" s="188" t="s">
        <v>244</v>
      </c>
      <c r="C70" s="120">
        <v>1047</v>
      </c>
      <c r="D70" s="121">
        <v>30</v>
      </c>
      <c r="E70" s="141">
        <v>8737931</v>
      </c>
      <c r="F70" s="160">
        <f t="shared" si="37"/>
        <v>5.5055252782380659E-2</v>
      </c>
      <c r="G70" s="141">
        <v>9219000</v>
      </c>
      <c r="H70" s="122">
        <v>7.0000000000000007E-2</v>
      </c>
      <c r="I70" s="123">
        <f t="shared" si="43"/>
        <v>9864330</v>
      </c>
      <c r="J70" s="122">
        <v>0.1</v>
      </c>
      <c r="K70" s="123">
        <f t="shared" si="44"/>
        <v>10140900</v>
      </c>
      <c r="L70" s="124"/>
      <c r="M70" s="125">
        <f>+L70*G70</f>
        <v>0</v>
      </c>
      <c r="N70" s="124"/>
      <c r="O70" s="118">
        <v>0</v>
      </c>
      <c r="P70" s="125">
        <f t="shared" si="52"/>
        <v>0</v>
      </c>
      <c r="Q70" s="125">
        <f t="shared" si="45"/>
        <v>0</v>
      </c>
      <c r="R70" s="125">
        <f t="shared" si="46"/>
        <v>0</v>
      </c>
      <c r="S70" s="125">
        <f t="shared" si="47"/>
        <v>0</v>
      </c>
      <c r="T70" s="125">
        <f t="shared" si="48"/>
        <v>0</v>
      </c>
      <c r="U70" s="125">
        <f t="shared" si="49"/>
        <v>0</v>
      </c>
      <c r="V70" s="125">
        <f t="shared" si="50"/>
        <v>0</v>
      </c>
      <c r="W70" s="125">
        <f t="shared" si="51"/>
        <v>0</v>
      </c>
      <c r="Y70" s="116"/>
      <c r="AA70" s="116"/>
      <c r="AB70" s="115"/>
      <c r="AC70" s="115"/>
      <c r="AD70" s="115"/>
      <c r="AE70" s="115"/>
      <c r="AF70" s="115"/>
      <c r="AG70" s="126"/>
    </row>
    <row r="71" spans="2:33" s="177" customFormat="1" ht="15.5" x14ac:dyDescent="0.35">
      <c r="B71" s="172" t="s">
        <v>245</v>
      </c>
      <c r="C71" s="172">
        <v>53920</v>
      </c>
      <c r="D71" s="259">
        <v>28</v>
      </c>
      <c r="E71" s="171">
        <v>8612808</v>
      </c>
      <c r="F71" s="173">
        <f t="shared" si="37"/>
        <v>5.5056608715763788E-2</v>
      </c>
      <c r="G71" s="171">
        <v>9087000</v>
      </c>
      <c r="H71" s="174">
        <v>7.0000000000000007E-2</v>
      </c>
      <c r="I71" s="175">
        <f t="shared" si="43"/>
        <v>9723090</v>
      </c>
      <c r="J71" s="174">
        <v>0.1</v>
      </c>
      <c r="K71" s="175">
        <f t="shared" si="44"/>
        <v>9995700</v>
      </c>
      <c r="L71" s="187">
        <v>0</v>
      </c>
      <c r="M71" s="186">
        <f>+L71*G71</f>
        <v>0</v>
      </c>
      <c r="N71" s="187">
        <v>10</v>
      </c>
      <c r="O71" s="186">
        <v>90870000</v>
      </c>
      <c r="P71" s="186">
        <f t="shared" si="52"/>
        <v>90870000</v>
      </c>
      <c r="Q71" s="186">
        <f t="shared" si="45"/>
        <v>0</v>
      </c>
      <c r="R71" s="186">
        <f t="shared" si="46"/>
        <v>0</v>
      </c>
      <c r="S71" s="186">
        <f t="shared" si="47"/>
        <v>0</v>
      </c>
      <c r="T71" s="186">
        <f t="shared" si="48"/>
        <v>86128080</v>
      </c>
      <c r="U71" s="186">
        <f t="shared" si="49"/>
        <v>89616267.239999995</v>
      </c>
      <c r="V71" s="186">
        <f t="shared" si="50"/>
        <v>1253732.7600000054</v>
      </c>
      <c r="W71" s="186">
        <f t="shared" si="51"/>
        <v>1253732.7600000054</v>
      </c>
      <c r="Y71" s="178"/>
      <c r="AA71" s="178"/>
      <c r="AB71" s="179"/>
      <c r="AC71" s="179"/>
      <c r="AD71" s="179"/>
      <c r="AE71" s="179"/>
      <c r="AF71" s="179"/>
      <c r="AG71" s="178"/>
    </row>
    <row r="72" spans="2:33" s="177" customFormat="1" ht="15.5" x14ac:dyDescent="0.35">
      <c r="B72" s="172" t="s">
        <v>174</v>
      </c>
      <c r="C72" s="172">
        <v>105459</v>
      </c>
      <c r="D72" s="259">
        <v>24</v>
      </c>
      <c r="E72" s="171">
        <v>8737931</v>
      </c>
      <c r="F72" s="173">
        <f t="shared" si="37"/>
        <v>5.5055252782380659E-2</v>
      </c>
      <c r="G72" s="171">
        <v>9219000</v>
      </c>
      <c r="H72" s="174">
        <v>7.0000000000000007E-2</v>
      </c>
      <c r="I72" s="175">
        <f t="shared" si="43"/>
        <v>9864330</v>
      </c>
      <c r="J72" s="174">
        <v>0.1</v>
      </c>
      <c r="K72" s="175">
        <f t="shared" si="44"/>
        <v>10140900</v>
      </c>
      <c r="L72" s="187">
        <v>11</v>
      </c>
      <c r="M72" s="228">
        <v>96799500</v>
      </c>
      <c r="N72" s="229">
        <v>12</v>
      </c>
      <c r="O72" s="228">
        <v>106018500</v>
      </c>
      <c r="P72" s="186">
        <f t="shared" si="52"/>
        <v>202818000</v>
      </c>
      <c r="Q72" s="186">
        <f t="shared" si="45"/>
        <v>91748275.5</v>
      </c>
      <c r="R72" s="186">
        <f t="shared" si="46"/>
        <v>95464080.657749996</v>
      </c>
      <c r="S72" s="186">
        <f t="shared" si="47"/>
        <v>1335419.3422500044</v>
      </c>
      <c r="T72" s="186">
        <f t="shared" si="48"/>
        <v>100486206.5</v>
      </c>
      <c r="U72" s="186">
        <f t="shared" si="49"/>
        <v>104555897.86325</v>
      </c>
      <c r="V72" s="186">
        <f t="shared" si="50"/>
        <v>1462602.1367499977</v>
      </c>
      <c r="W72" s="186">
        <f t="shared" si="51"/>
        <v>2798021.4790000021</v>
      </c>
      <c r="Y72" s="178"/>
      <c r="AA72" s="178"/>
      <c r="AB72" s="179"/>
      <c r="AC72" s="179"/>
      <c r="AD72" s="179"/>
      <c r="AE72" s="179"/>
      <c r="AF72" s="179"/>
      <c r="AG72" s="178"/>
    </row>
    <row r="73" spans="2:33" ht="15.5" x14ac:dyDescent="0.35">
      <c r="B73" s="188" t="s">
        <v>246</v>
      </c>
      <c r="C73" s="120"/>
      <c r="D73" s="121">
        <v>24</v>
      </c>
      <c r="E73" s="117">
        <v>7738916</v>
      </c>
      <c r="F73" s="160">
        <f t="shared" si="37"/>
        <v>5.5057323273698833E-2</v>
      </c>
      <c r="G73" s="117">
        <v>8165000</v>
      </c>
      <c r="H73" s="68">
        <v>7.0000000000000007E-2</v>
      </c>
      <c r="I73" s="69">
        <f t="shared" si="43"/>
        <v>8736550</v>
      </c>
      <c r="J73" s="68">
        <v>0.1</v>
      </c>
      <c r="K73" s="69">
        <f t="shared" si="44"/>
        <v>8981500</v>
      </c>
      <c r="L73" s="124"/>
      <c r="M73" s="118">
        <v>0</v>
      </c>
      <c r="N73" s="119"/>
      <c r="O73" s="118">
        <v>0</v>
      </c>
      <c r="P73" s="118">
        <f t="shared" si="52"/>
        <v>0</v>
      </c>
      <c r="Q73" s="118">
        <f t="shared" si="45"/>
        <v>0</v>
      </c>
      <c r="R73" s="118">
        <f t="shared" si="46"/>
        <v>0</v>
      </c>
      <c r="S73" s="118">
        <f t="shared" si="47"/>
        <v>0</v>
      </c>
      <c r="T73" s="118">
        <f t="shared" si="48"/>
        <v>0</v>
      </c>
      <c r="U73" s="118">
        <f t="shared" si="49"/>
        <v>0</v>
      </c>
      <c r="V73" s="118">
        <f t="shared" si="50"/>
        <v>0</v>
      </c>
      <c r="W73" s="118">
        <f t="shared" si="51"/>
        <v>0</v>
      </c>
      <c r="Y73" s="116"/>
      <c r="AA73" s="116"/>
      <c r="AB73" s="115"/>
      <c r="AC73" s="115"/>
      <c r="AD73" s="115"/>
      <c r="AE73" s="115"/>
      <c r="AF73" s="115"/>
      <c r="AG73" s="116"/>
    </row>
    <row r="74" spans="2:33" s="177" customFormat="1" ht="15.5" x14ac:dyDescent="0.35">
      <c r="B74" s="172" t="s">
        <v>175</v>
      </c>
      <c r="C74" s="172">
        <v>52282</v>
      </c>
      <c r="D74" s="259">
        <v>44</v>
      </c>
      <c r="E74" s="171">
        <v>9051232</v>
      </c>
      <c r="F74" s="173">
        <f t="shared" si="37"/>
        <v>5.5104984603201013E-2</v>
      </c>
      <c r="G74" s="171">
        <v>9550000</v>
      </c>
      <c r="H74" s="174">
        <v>7.0000000000000007E-2</v>
      </c>
      <c r="I74" s="175">
        <f t="shared" si="43"/>
        <v>10218500</v>
      </c>
      <c r="J74" s="174">
        <v>0.1</v>
      </c>
      <c r="K74" s="175">
        <f t="shared" si="44"/>
        <v>10505000</v>
      </c>
      <c r="L74" s="187">
        <v>34</v>
      </c>
      <c r="M74" s="186">
        <v>305122500</v>
      </c>
      <c r="N74" s="187">
        <v>39</v>
      </c>
      <c r="O74" s="186">
        <v>352872500</v>
      </c>
      <c r="P74" s="186">
        <f t="shared" si="52"/>
        <v>657995000</v>
      </c>
      <c r="Q74" s="186">
        <f t="shared" si="45"/>
        <v>289186862.39999998</v>
      </c>
      <c r="R74" s="186">
        <f t="shared" si="46"/>
        <v>300898930.3272</v>
      </c>
      <c r="S74" s="186">
        <f t="shared" si="47"/>
        <v>4223569.6728000045</v>
      </c>
      <c r="T74" s="186">
        <f t="shared" si="48"/>
        <v>334443022.39999998</v>
      </c>
      <c r="U74" s="186">
        <f t="shared" si="49"/>
        <v>347987964.80719995</v>
      </c>
      <c r="V74" s="186">
        <f t="shared" si="50"/>
        <v>4884535.192800045</v>
      </c>
      <c r="W74" s="186">
        <f t="shared" si="51"/>
        <v>9108104.8656000495</v>
      </c>
      <c r="Y74" s="178"/>
      <c r="AA74" s="178"/>
      <c r="AB74" s="179"/>
      <c r="AC74" s="179"/>
      <c r="AD74" s="179"/>
      <c r="AE74" s="179"/>
      <c r="AF74" s="179"/>
      <c r="AG74" s="178"/>
    </row>
    <row r="75" spans="2:33" s="177" customFormat="1" ht="15.5" x14ac:dyDescent="0.35">
      <c r="B75" s="172" t="s">
        <v>176</v>
      </c>
      <c r="C75" s="172">
        <v>103306</v>
      </c>
      <c r="D75" s="259">
        <v>44</v>
      </c>
      <c r="E75" s="171">
        <v>9052217</v>
      </c>
      <c r="F75" s="173">
        <f t="shared" si="37"/>
        <v>5.4990175334948432E-2</v>
      </c>
      <c r="G75" s="171">
        <v>9550000</v>
      </c>
      <c r="H75" s="174">
        <v>7.0000000000000007E-2</v>
      </c>
      <c r="I75" s="175">
        <f t="shared" si="43"/>
        <v>10218500</v>
      </c>
      <c r="J75" s="174">
        <v>0.1</v>
      </c>
      <c r="K75" s="175">
        <f t="shared" si="44"/>
        <v>10505000</v>
      </c>
      <c r="L75" s="187">
        <v>39</v>
      </c>
      <c r="M75" s="228">
        <v>350007500</v>
      </c>
      <c r="N75" s="229">
        <v>42</v>
      </c>
      <c r="O75" s="228">
        <v>378657500</v>
      </c>
      <c r="P75" s="186">
        <f t="shared" si="52"/>
        <v>728665000</v>
      </c>
      <c r="Q75" s="186">
        <f t="shared" si="45"/>
        <v>331763753.04999995</v>
      </c>
      <c r="R75" s="186">
        <f t="shared" si="46"/>
        <v>345200185.04852498</v>
      </c>
      <c r="S75" s="186">
        <f t="shared" si="47"/>
        <v>4807314.9514750242</v>
      </c>
      <c r="T75" s="186">
        <f t="shared" si="48"/>
        <v>358920404.04999995</v>
      </c>
      <c r="U75" s="186">
        <f t="shared" si="49"/>
        <v>373456680.41402495</v>
      </c>
      <c r="V75" s="186">
        <f t="shared" si="50"/>
        <v>5200819.5859750509</v>
      </c>
      <c r="W75" s="186">
        <f t="shared" si="51"/>
        <v>10008134.537450075</v>
      </c>
      <c r="Y75" s="178"/>
      <c r="AA75" s="178"/>
      <c r="AB75" s="179"/>
      <c r="AC75" s="179"/>
      <c r="AD75" s="179"/>
      <c r="AE75" s="179"/>
      <c r="AF75" s="179"/>
      <c r="AG75" s="178"/>
    </row>
    <row r="76" spans="2:33" s="177" customFormat="1" ht="15.5" x14ac:dyDescent="0.35">
      <c r="B76" s="172" t="s">
        <v>247</v>
      </c>
      <c r="C76" s="172">
        <v>105373</v>
      </c>
      <c r="D76" s="259">
        <v>48</v>
      </c>
      <c r="E76" s="171">
        <v>8737931</v>
      </c>
      <c r="F76" s="173">
        <f t="shared" si="37"/>
        <v>5.5055252782380659E-2</v>
      </c>
      <c r="G76" s="171">
        <v>9219000</v>
      </c>
      <c r="H76" s="174">
        <v>7.0000000000000007E-2</v>
      </c>
      <c r="I76" s="175">
        <f t="shared" si="43"/>
        <v>9864330</v>
      </c>
      <c r="J76" s="174">
        <v>0.1</v>
      </c>
      <c r="K76" s="175">
        <f t="shared" si="44"/>
        <v>10140900</v>
      </c>
      <c r="L76" s="187">
        <v>24</v>
      </c>
      <c r="M76" s="228">
        <v>215263650</v>
      </c>
      <c r="N76" s="229">
        <v>23</v>
      </c>
      <c r="O76" s="228">
        <v>206044650</v>
      </c>
      <c r="P76" s="186">
        <f t="shared" si="52"/>
        <v>421308300</v>
      </c>
      <c r="Q76" s="186">
        <f t="shared" si="45"/>
        <v>204030688.84999999</v>
      </c>
      <c r="R76" s="186">
        <f t="shared" si="46"/>
        <v>212293931.74842501</v>
      </c>
      <c r="S76" s="186">
        <f t="shared" si="47"/>
        <v>2969718.2515749931</v>
      </c>
      <c r="T76" s="186">
        <f t="shared" si="48"/>
        <v>195292757.84999999</v>
      </c>
      <c r="U76" s="186">
        <f t="shared" si="49"/>
        <v>203202114.542925</v>
      </c>
      <c r="V76" s="186">
        <f t="shared" si="50"/>
        <v>2842535.4570749998</v>
      </c>
      <c r="W76" s="186">
        <f t="shared" si="51"/>
        <v>5812253.7086499929</v>
      </c>
      <c r="Y76" s="178"/>
      <c r="AA76" s="178"/>
      <c r="AB76" s="179"/>
      <c r="AC76" s="179"/>
      <c r="AD76" s="179"/>
      <c r="AE76" s="179"/>
      <c r="AF76" s="179"/>
      <c r="AG76" s="178"/>
    </row>
    <row r="77" spans="2:33" s="177" customFormat="1" ht="15.5" x14ac:dyDescent="0.35">
      <c r="B77" s="172" t="s">
        <v>180</v>
      </c>
      <c r="C77" s="172">
        <v>103819</v>
      </c>
      <c r="D77" s="259">
        <v>112</v>
      </c>
      <c r="E77" s="171">
        <v>14948768</v>
      </c>
      <c r="F77" s="173">
        <f t="shared" si="37"/>
        <v>5.500332870240543E-2</v>
      </c>
      <c r="G77" s="171">
        <v>15771000</v>
      </c>
      <c r="H77" s="174">
        <v>7.0000000000000007E-2</v>
      </c>
      <c r="I77" s="175">
        <f t="shared" si="43"/>
        <v>16874970</v>
      </c>
      <c r="J77" s="174">
        <v>0.1</v>
      </c>
      <c r="K77" s="175">
        <f t="shared" si="44"/>
        <v>17348100</v>
      </c>
      <c r="L77" s="187">
        <v>11</v>
      </c>
      <c r="M77" s="228">
        <v>128533650</v>
      </c>
      <c r="N77" s="229">
        <v>13</v>
      </c>
      <c r="O77" s="228">
        <v>112762650</v>
      </c>
      <c r="P77" s="186">
        <f t="shared" si="52"/>
        <v>241296300</v>
      </c>
      <c r="Q77" s="186">
        <f t="shared" si="45"/>
        <v>121832459.2</v>
      </c>
      <c r="R77" s="186">
        <f t="shared" si="46"/>
        <v>126766673.7976</v>
      </c>
      <c r="S77" s="186">
        <f t="shared" si="47"/>
        <v>1766976.2023999989</v>
      </c>
      <c r="T77" s="186">
        <f t="shared" si="48"/>
        <v>106883691.2</v>
      </c>
      <c r="U77" s="186">
        <f t="shared" si="49"/>
        <v>111212480.6936</v>
      </c>
      <c r="V77" s="186">
        <f t="shared" si="50"/>
        <v>1550169.306400001</v>
      </c>
      <c r="W77" s="186">
        <f t="shared" si="51"/>
        <v>3317145.5088</v>
      </c>
      <c r="Y77" s="178"/>
      <c r="AA77" s="178"/>
      <c r="AB77" s="179"/>
      <c r="AC77" s="179"/>
      <c r="AD77" s="179"/>
      <c r="AE77" s="179"/>
      <c r="AF77" s="179"/>
      <c r="AG77" s="178"/>
    </row>
    <row r="78" spans="2:33" ht="13" x14ac:dyDescent="0.3">
      <c r="B78" s="54" t="s">
        <v>115</v>
      </c>
      <c r="C78" s="54"/>
      <c r="D78" s="107"/>
      <c r="E78" s="150"/>
      <c r="F78" s="134"/>
      <c r="G78" s="159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Y78" s="116"/>
      <c r="AA78" s="116"/>
      <c r="AB78" s="115"/>
      <c r="AC78" s="115"/>
      <c r="AD78" s="115"/>
      <c r="AE78" s="115"/>
      <c r="AF78" s="115"/>
      <c r="AG78" s="116"/>
    </row>
    <row r="79" spans="2:33" s="177" customFormat="1" ht="15.5" x14ac:dyDescent="0.35">
      <c r="B79" s="238" t="s">
        <v>181</v>
      </c>
      <c r="C79" s="239">
        <v>1046</v>
      </c>
      <c r="D79" s="240"/>
      <c r="E79" s="232">
        <v>5516256</v>
      </c>
      <c r="F79" s="173">
        <f t="shared" si="37"/>
        <v>4.5092903592581557E-2</v>
      </c>
      <c r="G79" s="232">
        <v>5765000</v>
      </c>
      <c r="H79" s="174">
        <v>7.0000000000000007E-2</v>
      </c>
      <c r="I79" s="175">
        <f t="shared" ref="I79:I96" si="53">+(G79*H79)+G79</f>
        <v>6168550</v>
      </c>
      <c r="J79" s="174">
        <v>0.1</v>
      </c>
      <c r="K79" s="175">
        <f t="shared" ref="K79:K96" si="54">+(G79*J79)+G79</f>
        <v>6341500</v>
      </c>
      <c r="L79" s="187">
        <v>56</v>
      </c>
      <c r="M79" s="241">
        <v>316786750</v>
      </c>
      <c r="N79" s="229">
        <v>55</v>
      </c>
      <c r="O79" s="228">
        <v>311886500</v>
      </c>
      <c r="P79" s="186">
        <f t="shared" ref="P79:P86" si="55">+M79+O79</f>
        <v>628673250</v>
      </c>
      <c r="Q79" s="186">
        <f t="shared" ref="Q79:Q87" si="56">M79/(1+F79)</f>
        <v>303118267.20000005</v>
      </c>
      <c r="R79" s="186">
        <f t="shared" si="46"/>
        <v>315394557.02160007</v>
      </c>
      <c r="S79" s="186">
        <f t="shared" ref="S79:S87" si="57">M79-R79</f>
        <v>1392192.9783999324</v>
      </c>
      <c r="T79" s="186">
        <f t="shared" ref="T79:T87" si="58">O79/(1+F79)</f>
        <v>298429449.60000002</v>
      </c>
      <c r="U79" s="186">
        <f t="shared" si="49"/>
        <v>310515842.30880004</v>
      </c>
      <c r="V79" s="186">
        <f t="shared" ref="V79:V86" si="59">O79-U79</f>
        <v>1370657.6911999583</v>
      </c>
      <c r="W79" s="186">
        <f t="shared" ref="W79:W87" si="60">S79+V79</f>
        <v>2762850.6695998907</v>
      </c>
      <c r="Y79" s="178"/>
      <c r="AA79" s="178"/>
      <c r="AB79" s="179"/>
      <c r="AC79" s="179"/>
      <c r="AD79" s="179"/>
      <c r="AE79" s="179"/>
      <c r="AF79" s="179"/>
      <c r="AG79" s="178"/>
    </row>
    <row r="80" spans="2:33" s="177" customFormat="1" ht="15.5" x14ac:dyDescent="0.35">
      <c r="B80" s="242" t="s">
        <v>182</v>
      </c>
      <c r="C80" s="243">
        <v>8663</v>
      </c>
      <c r="D80" s="244">
        <v>26</v>
      </c>
      <c r="E80" s="232">
        <v>9351724</v>
      </c>
      <c r="F80" s="173">
        <f t="shared" si="37"/>
        <v>5.5099573084064435E-2</v>
      </c>
      <c r="G80" s="232">
        <v>9867000</v>
      </c>
      <c r="H80" s="174">
        <v>7.0000000000000007E-2</v>
      </c>
      <c r="I80" s="175">
        <f t="shared" si="53"/>
        <v>10557690</v>
      </c>
      <c r="J80" s="174">
        <v>0.1</v>
      </c>
      <c r="K80" s="175">
        <f t="shared" si="54"/>
        <v>10853700</v>
      </c>
      <c r="L80" s="187">
        <v>44</v>
      </c>
      <c r="M80" s="241">
        <v>389346250</v>
      </c>
      <c r="N80" s="229">
        <v>41</v>
      </c>
      <c r="O80" s="228">
        <v>358265200</v>
      </c>
      <c r="P80" s="186">
        <f t="shared" si="55"/>
        <v>747611450</v>
      </c>
      <c r="Q80" s="186">
        <f t="shared" si="56"/>
        <v>369013749.91740143</v>
      </c>
      <c r="R80" s="186">
        <f t="shared" si="46"/>
        <v>383958806.78905618</v>
      </c>
      <c r="S80" s="186">
        <f t="shared" si="57"/>
        <v>5387443.2109438181</v>
      </c>
      <c r="T80" s="186">
        <f t="shared" si="58"/>
        <v>339555819.31740147</v>
      </c>
      <c r="U80" s="186">
        <f t="shared" si="49"/>
        <v>353307829.99975622</v>
      </c>
      <c r="V80" s="186">
        <f t="shared" si="59"/>
        <v>4957370.000243783</v>
      </c>
      <c r="W80" s="186">
        <f t="shared" si="60"/>
        <v>10344813.211187601</v>
      </c>
      <c r="Y80" s="178"/>
      <c r="AA80" s="178"/>
      <c r="AB80" s="179"/>
      <c r="AC80" s="179"/>
      <c r="AD80" s="179"/>
      <c r="AE80" s="179"/>
      <c r="AF80" s="179"/>
      <c r="AG80" s="178"/>
    </row>
    <row r="81" spans="2:33" s="177" customFormat="1" ht="15.5" x14ac:dyDescent="0.35">
      <c r="B81" s="238" t="s">
        <v>183</v>
      </c>
      <c r="C81" s="239">
        <v>52218</v>
      </c>
      <c r="D81" s="240">
        <v>22</v>
      </c>
      <c r="E81" s="232">
        <v>7869951</v>
      </c>
      <c r="F81" s="173">
        <f t="shared" si="37"/>
        <v>5.5025628495018575E-2</v>
      </c>
      <c r="G81" s="232">
        <v>8303000</v>
      </c>
      <c r="H81" s="174">
        <v>7.0000000000000007E-2</v>
      </c>
      <c r="I81" s="175">
        <f t="shared" si="53"/>
        <v>8884210</v>
      </c>
      <c r="J81" s="174">
        <v>0.1</v>
      </c>
      <c r="K81" s="175">
        <f t="shared" si="54"/>
        <v>9133300</v>
      </c>
      <c r="L81" s="187">
        <v>33</v>
      </c>
      <c r="M81" s="241">
        <v>270262650</v>
      </c>
      <c r="N81" s="229">
        <v>37</v>
      </c>
      <c r="O81" s="228">
        <v>303474650</v>
      </c>
      <c r="P81" s="186">
        <f t="shared" si="55"/>
        <v>573737300</v>
      </c>
      <c r="Q81" s="186">
        <f t="shared" si="56"/>
        <v>256166905.05000001</v>
      </c>
      <c r="R81" s="186">
        <f t="shared" si="46"/>
        <v>266541664.70452502</v>
      </c>
      <c r="S81" s="186">
        <f t="shared" si="57"/>
        <v>3720985.2954749763</v>
      </c>
      <c r="T81" s="186">
        <f t="shared" si="58"/>
        <v>287646709.05000001</v>
      </c>
      <c r="U81" s="186">
        <f t="shared" si="49"/>
        <v>299296400.76652503</v>
      </c>
      <c r="V81" s="186">
        <f t="shared" si="59"/>
        <v>4178249.2334749699</v>
      </c>
      <c r="W81" s="186">
        <f t="shared" si="60"/>
        <v>7899234.5289499462</v>
      </c>
      <c r="Y81" s="178"/>
      <c r="AA81" s="178"/>
      <c r="AB81" s="179"/>
      <c r="AC81" s="179"/>
      <c r="AD81" s="179"/>
      <c r="AE81" s="179"/>
      <c r="AF81" s="179"/>
      <c r="AG81" s="178"/>
    </row>
    <row r="82" spans="2:33" s="198" customFormat="1" ht="15.5" x14ac:dyDescent="0.35">
      <c r="B82" s="201" t="s">
        <v>248</v>
      </c>
      <c r="C82" s="202">
        <v>19128</v>
      </c>
      <c r="D82" s="203">
        <v>26</v>
      </c>
      <c r="E82" s="192">
        <v>8368473</v>
      </c>
      <c r="F82" s="236">
        <f t="shared" si="37"/>
        <v>6.297445185032835E-5</v>
      </c>
      <c r="G82" s="192">
        <v>8369000</v>
      </c>
      <c r="H82" s="194">
        <v>7.0000000000000007E-2</v>
      </c>
      <c r="I82" s="195">
        <f t="shared" si="53"/>
        <v>8954830</v>
      </c>
      <c r="J82" s="194">
        <v>0.1</v>
      </c>
      <c r="K82" s="195">
        <f t="shared" si="54"/>
        <v>9205900</v>
      </c>
      <c r="L82" s="196">
        <v>44</v>
      </c>
      <c r="M82" s="192">
        <v>359736000</v>
      </c>
      <c r="N82" s="196">
        <v>52</v>
      </c>
      <c r="O82" s="197">
        <v>422503500</v>
      </c>
      <c r="P82" s="197">
        <f t="shared" si="55"/>
        <v>782239500</v>
      </c>
      <c r="Q82" s="197">
        <f t="shared" si="56"/>
        <v>359713347.24913377</v>
      </c>
      <c r="R82" s="197">
        <f t="shared" si="46"/>
        <v>374281737.8127237</v>
      </c>
      <c r="S82" s="197">
        <f t="shared" si="57"/>
        <v>-14545737.812723696</v>
      </c>
      <c r="T82" s="197">
        <f t="shared" si="58"/>
        <v>422476894.74913377</v>
      </c>
      <c r="U82" s="197">
        <f t="shared" si="49"/>
        <v>439587208.98647368</v>
      </c>
      <c r="V82" s="197">
        <f t="shared" si="59"/>
        <v>-17083708.98647368</v>
      </c>
      <c r="W82" s="197">
        <f t="shared" si="60"/>
        <v>-31629446.799197376</v>
      </c>
      <c r="Y82" s="199"/>
      <c r="AA82" s="199"/>
      <c r="AB82" s="200"/>
      <c r="AC82" s="200"/>
      <c r="AD82" s="200"/>
      <c r="AE82" s="200"/>
      <c r="AF82" s="200"/>
      <c r="AG82" s="199"/>
    </row>
    <row r="83" spans="2:33" s="177" customFormat="1" ht="15.5" x14ac:dyDescent="0.35">
      <c r="B83" s="238" t="s">
        <v>249</v>
      </c>
      <c r="C83" s="239">
        <v>102611</v>
      </c>
      <c r="D83" s="240">
        <v>26</v>
      </c>
      <c r="E83" s="232">
        <v>7588177</v>
      </c>
      <c r="F83" s="173">
        <f t="shared" si="37"/>
        <v>5.5062368734941192E-2</v>
      </c>
      <c r="G83" s="232">
        <v>8006000</v>
      </c>
      <c r="H83" s="174">
        <v>7.0000000000000007E-2</v>
      </c>
      <c r="I83" s="175">
        <f t="shared" si="53"/>
        <v>8566420</v>
      </c>
      <c r="J83" s="174">
        <v>0.1</v>
      </c>
      <c r="K83" s="175">
        <f t="shared" si="54"/>
        <v>8806600</v>
      </c>
      <c r="L83" s="187">
        <v>25</v>
      </c>
      <c r="M83" s="232">
        <v>197748200</v>
      </c>
      <c r="N83" s="187">
        <v>31</v>
      </c>
      <c r="O83" s="186">
        <v>246985100</v>
      </c>
      <c r="P83" s="186">
        <f t="shared" si="55"/>
        <v>444733300</v>
      </c>
      <c r="Q83" s="186">
        <f t="shared" si="56"/>
        <v>187427971.90000001</v>
      </c>
      <c r="R83" s="186">
        <f t="shared" si="46"/>
        <v>195018804.76195002</v>
      </c>
      <c r="S83" s="186">
        <f t="shared" si="57"/>
        <v>2729395.238049984</v>
      </c>
      <c r="T83" s="186">
        <f t="shared" si="58"/>
        <v>234095260.45000002</v>
      </c>
      <c r="U83" s="186">
        <f t="shared" si="49"/>
        <v>243576118.49822503</v>
      </c>
      <c r="V83" s="186">
        <f t="shared" si="59"/>
        <v>3408981.5017749667</v>
      </c>
      <c r="W83" s="186">
        <f t="shared" si="60"/>
        <v>6138376.7398249507</v>
      </c>
      <c r="Y83" s="178"/>
      <c r="AA83" s="178"/>
      <c r="AB83" s="179"/>
      <c r="AC83" s="179"/>
      <c r="AD83" s="179"/>
      <c r="AE83" s="179"/>
      <c r="AF83" s="179"/>
      <c r="AG83" s="178"/>
    </row>
    <row r="84" spans="2:33" s="177" customFormat="1" ht="15.5" x14ac:dyDescent="0.35">
      <c r="B84" s="245" t="s">
        <v>250</v>
      </c>
      <c r="C84" s="246">
        <v>54375</v>
      </c>
      <c r="D84" s="247">
        <v>33</v>
      </c>
      <c r="E84" s="232">
        <v>8614778</v>
      </c>
      <c r="F84" s="173">
        <f t="shared" si="37"/>
        <v>5.504750093386046E-2</v>
      </c>
      <c r="G84" s="232">
        <v>9089000</v>
      </c>
      <c r="H84" s="174">
        <v>7.0000000000000007E-2</v>
      </c>
      <c r="I84" s="175">
        <f t="shared" si="53"/>
        <v>9725230</v>
      </c>
      <c r="J84" s="174">
        <v>0.1</v>
      </c>
      <c r="K84" s="175">
        <f t="shared" si="54"/>
        <v>9997900</v>
      </c>
      <c r="L84" s="187">
        <v>0</v>
      </c>
      <c r="M84" s="186">
        <f>+L84*G84</f>
        <v>0</v>
      </c>
      <c r="N84" s="187">
        <v>15</v>
      </c>
      <c r="O84" s="228">
        <v>129518250</v>
      </c>
      <c r="P84" s="186">
        <f t="shared" si="55"/>
        <v>129518250</v>
      </c>
      <c r="Q84" s="186">
        <f t="shared" si="56"/>
        <v>0</v>
      </c>
      <c r="R84" s="186">
        <f t="shared" si="46"/>
        <v>0</v>
      </c>
      <c r="S84" s="186">
        <f t="shared" si="57"/>
        <v>0</v>
      </c>
      <c r="T84" s="186">
        <f t="shared" si="58"/>
        <v>122760586.5</v>
      </c>
      <c r="U84" s="186">
        <f t="shared" si="49"/>
        <v>127732390.25325</v>
      </c>
      <c r="V84" s="186">
        <f t="shared" si="59"/>
        <v>1785859.7467499971</v>
      </c>
      <c r="W84" s="186">
        <f t="shared" si="60"/>
        <v>1785859.7467499971</v>
      </c>
      <c r="Y84" s="178"/>
      <c r="AA84" s="178"/>
      <c r="AB84" s="179"/>
      <c r="AC84" s="179"/>
      <c r="AD84" s="179"/>
      <c r="AE84" s="179"/>
      <c r="AF84" s="179"/>
      <c r="AG84" s="178"/>
    </row>
    <row r="85" spans="2:33" s="177" customFormat="1" ht="15.5" x14ac:dyDescent="0.35">
      <c r="B85" s="242" t="s">
        <v>184</v>
      </c>
      <c r="C85" s="243">
        <v>53012</v>
      </c>
      <c r="D85" s="244">
        <v>48</v>
      </c>
      <c r="E85" s="232">
        <v>13087685</v>
      </c>
      <c r="F85" s="173">
        <f t="shared" si="37"/>
        <v>5.503761742431923E-2</v>
      </c>
      <c r="G85" s="232">
        <v>13808000</v>
      </c>
      <c r="H85" s="174">
        <v>7.0000000000000007E-2</v>
      </c>
      <c r="I85" s="175">
        <f t="shared" si="53"/>
        <v>14774560</v>
      </c>
      <c r="J85" s="174">
        <v>0.1</v>
      </c>
      <c r="K85" s="175">
        <f t="shared" si="54"/>
        <v>15188800</v>
      </c>
      <c r="L85" s="187">
        <v>108</v>
      </c>
      <c r="M85" s="241">
        <v>1326868000</v>
      </c>
      <c r="N85" s="187">
        <v>116</v>
      </c>
      <c r="O85" s="228">
        <v>1395908000</v>
      </c>
      <c r="P85" s="186">
        <f t="shared" si="55"/>
        <v>2722776000</v>
      </c>
      <c r="Q85" s="186">
        <f t="shared" si="56"/>
        <v>1257649943.5530126</v>
      </c>
      <c r="R85" s="186">
        <f t="shared" si="46"/>
        <v>1308584766.2669096</v>
      </c>
      <c r="S85" s="186">
        <f t="shared" si="57"/>
        <v>18283233.733090401</v>
      </c>
      <c r="T85" s="186">
        <f t="shared" si="58"/>
        <v>1323088368.5530126</v>
      </c>
      <c r="U85" s="186">
        <f t="shared" si="49"/>
        <v>1376673447.4794097</v>
      </c>
      <c r="V85" s="186">
        <f t="shared" si="59"/>
        <v>19234552.520590305</v>
      </c>
      <c r="W85" s="186">
        <f t="shared" si="60"/>
        <v>37517786.253680706</v>
      </c>
      <c r="Y85" s="178"/>
      <c r="AA85" s="178"/>
      <c r="AB85" s="179"/>
      <c r="AC85" s="179"/>
      <c r="AD85" s="179"/>
      <c r="AE85" s="179"/>
      <c r="AF85" s="179"/>
      <c r="AG85" s="178"/>
    </row>
    <row r="86" spans="2:33" s="221" customFormat="1" ht="15.5" x14ac:dyDescent="0.35">
      <c r="B86" s="213" t="s">
        <v>251</v>
      </c>
      <c r="C86" s="214"/>
      <c r="D86" s="215">
        <v>50</v>
      </c>
      <c r="E86" s="216">
        <v>10009852</v>
      </c>
      <c r="F86" s="237">
        <f t="shared" si="37"/>
        <v>5.50605543418623E-2</v>
      </c>
      <c r="G86" s="216">
        <v>10561000</v>
      </c>
      <c r="H86" s="217">
        <v>7.0000000000000007E-2</v>
      </c>
      <c r="I86" s="218">
        <f t="shared" si="53"/>
        <v>11300270</v>
      </c>
      <c r="J86" s="217">
        <v>0.1</v>
      </c>
      <c r="K86" s="218">
        <f t="shared" si="54"/>
        <v>11617100</v>
      </c>
      <c r="L86" s="219"/>
      <c r="M86" s="220">
        <f>+L86*G86</f>
        <v>0</v>
      </c>
      <c r="N86" s="219"/>
      <c r="O86" s="220">
        <f>+N86*G86</f>
        <v>0</v>
      </c>
      <c r="P86" s="220">
        <f t="shared" si="55"/>
        <v>0</v>
      </c>
      <c r="Q86" s="220">
        <f t="shared" si="56"/>
        <v>0</v>
      </c>
      <c r="R86" s="220">
        <f t="shared" si="46"/>
        <v>0</v>
      </c>
      <c r="S86" s="220">
        <f t="shared" si="57"/>
        <v>0</v>
      </c>
      <c r="T86" s="220">
        <f t="shared" si="58"/>
        <v>0</v>
      </c>
      <c r="U86" s="220">
        <f t="shared" si="49"/>
        <v>0</v>
      </c>
      <c r="V86" s="220">
        <f t="shared" si="59"/>
        <v>0</v>
      </c>
      <c r="W86" s="220">
        <f t="shared" si="60"/>
        <v>0</v>
      </c>
      <c r="Y86" s="222"/>
      <c r="AA86" s="222"/>
      <c r="AB86" s="223"/>
      <c r="AC86" s="223"/>
      <c r="AD86" s="223"/>
      <c r="AE86" s="223"/>
      <c r="AF86" s="223"/>
      <c r="AG86" s="222"/>
    </row>
    <row r="87" spans="2:33" s="177" customFormat="1" ht="15.5" x14ac:dyDescent="0.35">
      <c r="B87" s="238" t="s">
        <v>252</v>
      </c>
      <c r="C87" s="246">
        <v>103784</v>
      </c>
      <c r="D87" s="473">
        <v>50</v>
      </c>
      <c r="E87" s="232">
        <v>11287685</v>
      </c>
      <c r="F87" s="173">
        <f t="shared" si="37"/>
        <v>5.5043616117919747E-2</v>
      </c>
      <c r="G87" s="232">
        <v>11909000</v>
      </c>
      <c r="H87" s="174">
        <v>7.0000000000000007E-2</v>
      </c>
      <c r="I87" s="175">
        <f t="shared" si="53"/>
        <v>12742630</v>
      </c>
      <c r="J87" s="174">
        <v>0.1</v>
      </c>
      <c r="K87" s="175">
        <f t="shared" si="54"/>
        <v>13099900</v>
      </c>
      <c r="L87" s="463">
        <v>23</v>
      </c>
      <c r="M87" s="466">
        <v>246533256</v>
      </c>
      <c r="N87" s="469">
        <v>27</v>
      </c>
      <c r="O87" s="466">
        <v>300736162</v>
      </c>
      <c r="P87" s="454">
        <f>+M87+O87</f>
        <v>547269418</v>
      </c>
      <c r="Q87" s="454">
        <f t="shared" si="56"/>
        <v>233671150.87348726</v>
      </c>
      <c r="R87" s="454">
        <f t="shared" si="46"/>
        <v>243134832.4838635</v>
      </c>
      <c r="S87" s="454">
        <f t="shared" si="57"/>
        <v>3398423.5161364973</v>
      </c>
      <c r="T87" s="454">
        <f t="shared" si="58"/>
        <v>285046188.99697453</v>
      </c>
      <c r="U87" s="454">
        <f t="shared" si="49"/>
        <v>296590559.65135199</v>
      </c>
      <c r="V87" s="454">
        <f>O87-U87</f>
        <v>4145602.3486480117</v>
      </c>
      <c r="W87" s="454">
        <f t="shared" si="60"/>
        <v>7544025.8647845089</v>
      </c>
      <c r="Y87" s="178"/>
      <c r="AA87" s="178"/>
      <c r="AB87" s="179"/>
      <c r="AC87" s="179"/>
      <c r="AD87" s="179"/>
      <c r="AE87" s="179"/>
      <c r="AF87" s="179"/>
      <c r="AG87" s="178"/>
    </row>
    <row r="88" spans="2:33" s="177" customFormat="1" ht="15.5" x14ac:dyDescent="0.35">
      <c r="B88" s="242" t="s">
        <v>253</v>
      </c>
      <c r="C88" s="246">
        <v>103784</v>
      </c>
      <c r="D88" s="473"/>
      <c r="E88" s="232">
        <v>9814778</v>
      </c>
      <c r="F88" s="173">
        <f t="shared" si="37"/>
        <v>5.5041693250728718E-2</v>
      </c>
      <c r="G88" s="232">
        <v>10355000</v>
      </c>
      <c r="H88" s="174">
        <v>7.0000000000000007E-2</v>
      </c>
      <c r="I88" s="175">
        <f t="shared" si="53"/>
        <v>11079850</v>
      </c>
      <c r="J88" s="174">
        <v>0.1</v>
      </c>
      <c r="K88" s="175">
        <f t="shared" si="54"/>
        <v>11390500</v>
      </c>
      <c r="L88" s="464"/>
      <c r="M88" s="467"/>
      <c r="N88" s="470"/>
      <c r="O88" s="467"/>
      <c r="P88" s="455"/>
      <c r="Q88" s="455"/>
      <c r="R88" s="455"/>
      <c r="S88" s="455"/>
      <c r="T88" s="455"/>
      <c r="U88" s="455"/>
      <c r="V88" s="455"/>
      <c r="W88" s="455"/>
      <c r="Y88" s="178"/>
      <c r="AA88" s="178"/>
      <c r="AB88" s="179"/>
      <c r="AC88" s="179"/>
      <c r="AD88" s="179"/>
      <c r="AE88" s="179"/>
      <c r="AF88" s="179"/>
      <c r="AG88" s="178"/>
    </row>
    <row r="89" spans="2:33" s="177" customFormat="1" ht="15.5" x14ac:dyDescent="0.35">
      <c r="B89" s="248" t="s">
        <v>254</v>
      </c>
      <c r="C89" s="243">
        <v>103784</v>
      </c>
      <c r="D89" s="474"/>
      <c r="E89" s="232">
        <v>9990148</v>
      </c>
      <c r="F89" s="173">
        <f t="shared" si="37"/>
        <v>2.1206092242076924E-2</v>
      </c>
      <c r="G89" s="232">
        <v>10202000</v>
      </c>
      <c r="H89" s="174">
        <v>7.0000000000000007E-2</v>
      </c>
      <c r="I89" s="175">
        <f t="shared" si="53"/>
        <v>10916140</v>
      </c>
      <c r="J89" s="174">
        <v>0.1</v>
      </c>
      <c r="K89" s="175">
        <f t="shared" si="54"/>
        <v>11222200</v>
      </c>
      <c r="L89" s="465"/>
      <c r="M89" s="468"/>
      <c r="N89" s="471"/>
      <c r="O89" s="468"/>
      <c r="P89" s="456"/>
      <c r="Q89" s="456"/>
      <c r="R89" s="456"/>
      <c r="S89" s="456"/>
      <c r="T89" s="456"/>
      <c r="U89" s="456"/>
      <c r="V89" s="456"/>
      <c r="W89" s="456"/>
      <c r="Y89" s="178"/>
      <c r="AA89" s="178"/>
      <c r="AB89" s="179"/>
      <c r="AC89" s="179"/>
      <c r="AD89" s="179"/>
      <c r="AE89" s="179"/>
      <c r="AF89" s="179"/>
      <c r="AG89" s="178"/>
    </row>
    <row r="90" spans="2:33" s="177" customFormat="1" ht="15.5" x14ac:dyDescent="0.35">
      <c r="B90" s="238" t="s">
        <v>186</v>
      </c>
      <c r="C90" s="239">
        <v>102758</v>
      </c>
      <c r="D90" s="240">
        <v>52</v>
      </c>
      <c r="E90" s="232">
        <v>9351724</v>
      </c>
      <c r="F90" s="173">
        <f t="shared" si="37"/>
        <v>5.5099573084064435E-2</v>
      </c>
      <c r="G90" s="232">
        <v>9867000</v>
      </c>
      <c r="H90" s="174">
        <v>7.0000000000000007E-2</v>
      </c>
      <c r="I90" s="175">
        <f t="shared" si="53"/>
        <v>10557690</v>
      </c>
      <c r="J90" s="174">
        <v>0.1</v>
      </c>
      <c r="K90" s="175">
        <f t="shared" si="54"/>
        <v>10853700</v>
      </c>
      <c r="L90" s="187">
        <v>46</v>
      </c>
      <c r="M90" s="241">
        <v>405080250</v>
      </c>
      <c r="N90" s="229">
        <v>56</v>
      </c>
      <c r="O90" s="228">
        <v>488949750</v>
      </c>
      <c r="P90" s="186">
        <f t="shared" ref="P90:P96" si="61">+M90+O90</f>
        <v>894030000</v>
      </c>
      <c r="Q90" s="186">
        <f>M90/(1+F90)</f>
        <v>383926086.53602922</v>
      </c>
      <c r="R90" s="186">
        <f t="shared" ref="R90:R108" si="62">($Q90*$R$10)+$Q90</f>
        <v>399475093.0407384</v>
      </c>
      <c r="S90" s="186">
        <f t="shared" ref="S90:S96" si="63">M90-R90</f>
        <v>5605156.9592615962</v>
      </c>
      <c r="T90" s="186">
        <f>O90/(1+F90)</f>
        <v>463415740.53602922</v>
      </c>
      <c r="U90" s="186">
        <f t="shared" ref="U90:U108" si="64">($T90*$U$10)+$T90</f>
        <v>482184078.02773839</v>
      </c>
      <c r="V90" s="186">
        <f t="shared" ref="V90:V96" si="65">O90-U90</f>
        <v>6765671.9722616076</v>
      </c>
      <c r="W90" s="186">
        <f t="shared" ref="W90:W96" si="66">S90+V90</f>
        <v>12370828.931523204</v>
      </c>
      <c r="Y90" s="178"/>
      <c r="AA90" s="178"/>
      <c r="AB90" s="179"/>
      <c r="AC90" s="179"/>
      <c r="AD90" s="179"/>
      <c r="AE90" s="179"/>
      <c r="AF90" s="179"/>
      <c r="AG90" s="178"/>
    </row>
    <row r="91" spans="2:33" s="198" customFormat="1" ht="15.5" x14ac:dyDescent="0.35">
      <c r="B91" s="204" t="s">
        <v>187</v>
      </c>
      <c r="C91" s="205"/>
      <c r="D91" s="206">
        <v>50</v>
      </c>
      <c r="E91" s="192">
        <v>12649261</v>
      </c>
      <c r="F91" s="236">
        <f t="shared" si="37"/>
        <v>5.8422385307732583E-5</v>
      </c>
      <c r="G91" s="192">
        <v>12650000</v>
      </c>
      <c r="H91" s="194">
        <v>7.0000000000000007E-2</v>
      </c>
      <c r="I91" s="195">
        <f t="shared" si="53"/>
        <v>13535500</v>
      </c>
      <c r="J91" s="194">
        <v>0.1</v>
      </c>
      <c r="K91" s="195">
        <f t="shared" si="54"/>
        <v>13915000</v>
      </c>
      <c r="L91" s="196">
        <v>21</v>
      </c>
      <c r="M91" s="192">
        <v>250018573</v>
      </c>
      <c r="N91" s="196">
        <v>28</v>
      </c>
      <c r="O91" s="197">
        <v>316883387</v>
      </c>
      <c r="P91" s="197">
        <f t="shared" si="61"/>
        <v>566901960</v>
      </c>
      <c r="Q91" s="197">
        <f>M91/(1+F91)</f>
        <v>250003967.17190143</v>
      </c>
      <c r="R91" s="197">
        <f t="shared" si="62"/>
        <v>260129127.84236345</v>
      </c>
      <c r="S91" s="207">
        <f>M91-R91</f>
        <v>-10110554.842363447</v>
      </c>
      <c r="T91" s="197">
        <f>O91/(1+F91)</f>
        <v>316864874.99818236</v>
      </c>
      <c r="U91" s="197">
        <f t="shared" si="64"/>
        <v>329697902.43560874</v>
      </c>
      <c r="V91" s="197">
        <f t="shared" si="65"/>
        <v>-12814515.435608745</v>
      </c>
      <c r="W91" s="197">
        <f t="shared" si="66"/>
        <v>-22925070.277972192</v>
      </c>
      <c r="Y91" s="199"/>
      <c r="AA91" s="199"/>
      <c r="AB91" s="200"/>
      <c r="AC91" s="200"/>
      <c r="AD91" s="200"/>
      <c r="AE91" s="200"/>
      <c r="AF91" s="200"/>
      <c r="AG91" s="199"/>
    </row>
    <row r="92" spans="2:33" s="177" customFormat="1" ht="15.5" x14ac:dyDescent="0.35">
      <c r="B92" s="242" t="s">
        <v>255</v>
      </c>
      <c r="C92" s="243">
        <v>105155</v>
      </c>
      <c r="D92" s="244">
        <v>50</v>
      </c>
      <c r="E92" s="232">
        <v>15244000</v>
      </c>
      <c r="F92" s="173">
        <f t="shared" si="37"/>
        <v>5.5038047756494457E-2</v>
      </c>
      <c r="G92" s="232">
        <v>16083000</v>
      </c>
      <c r="H92" s="174">
        <v>7.0000000000000007E-2</v>
      </c>
      <c r="I92" s="175">
        <f t="shared" si="53"/>
        <v>17208810</v>
      </c>
      <c r="J92" s="174">
        <v>0.1</v>
      </c>
      <c r="K92" s="175">
        <f t="shared" si="54"/>
        <v>17691300</v>
      </c>
      <c r="L92" s="463">
        <v>14</v>
      </c>
      <c r="M92" s="466">
        <v>200254100</v>
      </c>
      <c r="N92" s="469">
        <v>30</v>
      </c>
      <c r="O92" s="466">
        <v>457582100</v>
      </c>
      <c r="P92" s="454">
        <f>+M92+O92</f>
        <v>657836200</v>
      </c>
      <c r="Q92" s="454">
        <f>M92/(1+F92)</f>
        <v>189807467.53715101</v>
      </c>
      <c r="R92" s="454">
        <f>($Q92*$R$10)+$Q92</f>
        <v>197494669.97240561</v>
      </c>
      <c r="S92" s="454">
        <f>M92-R92</f>
        <v>2759430.0275943875</v>
      </c>
      <c r="T92" s="454">
        <f>O92/(1+F92)</f>
        <v>433711467.53715098</v>
      </c>
      <c r="U92" s="454">
        <f>($T92*$U$10)+$T92</f>
        <v>451276781.97240561</v>
      </c>
      <c r="V92" s="454">
        <f>O92-U92</f>
        <v>6305318.0275943875</v>
      </c>
      <c r="W92" s="454">
        <f t="shared" si="66"/>
        <v>9064748.0551887751</v>
      </c>
      <c r="Y92" s="178"/>
      <c r="AA92" s="178"/>
      <c r="AB92" s="179"/>
      <c r="AC92" s="179"/>
      <c r="AD92" s="179"/>
      <c r="AE92" s="179"/>
      <c r="AF92" s="179"/>
      <c r="AG92" s="178"/>
    </row>
    <row r="93" spans="2:33" s="177" customFormat="1" ht="15.5" x14ac:dyDescent="0.35">
      <c r="B93" s="242" t="s">
        <v>256</v>
      </c>
      <c r="C93" s="243">
        <v>105155</v>
      </c>
      <c r="D93" s="244">
        <v>50</v>
      </c>
      <c r="E93" s="232">
        <v>15244000</v>
      </c>
      <c r="F93" s="173">
        <f t="shared" si="37"/>
        <v>0</v>
      </c>
      <c r="G93" s="232">
        <v>15244000</v>
      </c>
      <c r="H93" s="174">
        <v>7.0000000000000007E-2</v>
      </c>
      <c r="I93" s="175">
        <f t="shared" si="53"/>
        <v>16311080</v>
      </c>
      <c r="J93" s="174">
        <v>0.1</v>
      </c>
      <c r="K93" s="175">
        <f t="shared" si="54"/>
        <v>16768400</v>
      </c>
      <c r="L93" s="464"/>
      <c r="M93" s="467"/>
      <c r="N93" s="470"/>
      <c r="O93" s="467"/>
      <c r="P93" s="455"/>
      <c r="Q93" s="455"/>
      <c r="R93" s="455"/>
      <c r="S93" s="455"/>
      <c r="T93" s="455"/>
      <c r="U93" s="455"/>
      <c r="V93" s="455"/>
      <c r="W93" s="455"/>
      <c r="Y93" s="178"/>
      <c r="AA93" s="178"/>
      <c r="AB93" s="179"/>
      <c r="AC93" s="179"/>
      <c r="AD93" s="179"/>
      <c r="AE93" s="179"/>
      <c r="AF93" s="179"/>
      <c r="AG93" s="178"/>
    </row>
    <row r="94" spans="2:33" s="177" customFormat="1" ht="15.5" x14ac:dyDescent="0.35">
      <c r="B94" s="242" t="s">
        <v>257</v>
      </c>
      <c r="C94" s="243">
        <v>105155</v>
      </c>
      <c r="D94" s="244">
        <v>50</v>
      </c>
      <c r="E94" s="232">
        <v>14800000</v>
      </c>
      <c r="F94" s="173">
        <f t="shared" si="37"/>
        <v>0</v>
      </c>
      <c r="G94" s="232">
        <v>14800000</v>
      </c>
      <c r="H94" s="174">
        <v>7.0000000000000007E-2</v>
      </c>
      <c r="I94" s="175">
        <f t="shared" si="53"/>
        <v>15836000</v>
      </c>
      <c r="J94" s="174">
        <v>0.1</v>
      </c>
      <c r="K94" s="175">
        <f t="shared" si="54"/>
        <v>16280000</v>
      </c>
      <c r="L94" s="465"/>
      <c r="M94" s="468"/>
      <c r="N94" s="471"/>
      <c r="O94" s="468"/>
      <c r="P94" s="456"/>
      <c r="Q94" s="456"/>
      <c r="R94" s="456"/>
      <c r="S94" s="456"/>
      <c r="T94" s="456"/>
      <c r="U94" s="456"/>
      <c r="V94" s="456"/>
      <c r="W94" s="456"/>
      <c r="Y94" s="178"/>
      <c r="AA94" s="178"/>
      <c r="AB94" s="179"/>
      <c r="AC94" s="179"/>
      <c r="AD94" s="179"/>
      <c r="AE94" s="179"/>
      <c r="AF94" s="179"/>
      <c r="AG94" s="178"/>
    </row>
    <row r="95" spans="2:33" s="177" customFormat="1" ht="15.5" x14ac:dyDescent="0.35">
      <c r="B95" s="238" t="s">
        <v>191</v>
      </c>
      <c r="C95" s="239">
        <v>105077</v>
      </c>
      <c r="D95" s="240">
        <v>52</v>
      </c>
      <c r="E95" s="232">
        <v>12087882</v>
      </c>
      <c r="F95" s="173">
        <f t="shared" si="37"/>
        <v>5.5023535140399371E-2</v>
      </c>
      <c r="G95" s="232">
        <v>12753000</v>
      </c>
      <c r="H95" s="174">
        <v>7.0000000000000007E-2</v>
      </c>
      <c r="I95" s="175">
        <f t="shared" si="53"/>
        <v>13645710</v>
      </c>
      <c r="J95" s="174">
        <v>0.1</v>
      </c>
      <c r="K95" s="175">
        <f t="shared" si="54"/>
        <v>14028300</v>
      </c>
      <c r="L95" s="187">
        <v>1</v>
      </c>
      <c r="M95" s="249">
        <v>7861320</v>
      </c>
      <c r="N95" s="229">
        <v>8</v>
      </c>
      <c r="O95" s="228">
        <v>67109634</v>
      </c>
      <c r="P95" s="186">
        <f>+M95+O95</f>
        <v>74970954</v>
      </c>
      <c r="Q95" s="186">
        <f>M95/(1+F95)</f>
        <v>7451321.9261538452</v>
      </c>
      <c r="R95" s="186">
        <f t="shared" si="62"/>
        <v>7753100.4641630761</v>
      </c>
      <c r="S95" s="186">
        <f t="shared" si="63"/>
        <v>108219.53583692387</v>
      </c>
      <c r="T95" s="186">
        <f>O95/(1+F95)</f>
        <v>63609608.47292307</v>
      </c>
      <c r="U95" s="186">
        <f t="shared" si="64"/>
        <v>66185797.616076455</v>
      </c>
      <c r="V95" s="186">
        <f t="shared" si="65"/>
        <v>923836.38392354548</v>
      </c>
      <c r="W95" s="186">
        <f t="shared" si="66"/>
        <v>1032055.9197604693</v>
      </c>
      <c r="Y95" s="178"/>
      <c r="AA95" s="178"/>
      <c r="AB95" s="179"/>
      <c r="AC95" s="179"/>
      <c r="AD95" s="179"/>
      <c r="AE95" s="179"/>
      <c r="AF95" s="179"/>
      <c r="AG95" s="178"/>
    </row>
    <row r="96" spans="2:33" s="177" customFormat="1" ht="15.5" x14ac:dyDescent="0.35">
      <c r="B96" s="242" t="s">
        <v>193</v>
      </c>
      <c r="C96" s="243">
        <v>105642</v>
      </c>
      <c r="D96" s="244">
        <v>112</v>
      </c>
      <c r="E96" s="232">
        <v>12087685</v>
      </c>
      <c r="F96" s="173">
        <f t="shared" si="37"/>
        <v>5.5040729469704175E-2</v>
      </c>
      <c r="G96" s="232">
        <v>12753000</v>
      </c>
      <c r="H96" s="174">
        <v>7.0000000000000007E-2</v>
      </c>
      <c r="I96" s="175">
        <f t="shared" si="53"/>
        <v>13645710</v>
      </c>
      <c r="J96" s="174">
        <v>0.1</v>
      </c>
      <c r="K96" s="175">
        <f t="shared" si="54"/>
        <v>14028300</v>
      </c>
      <c r="L96" s="187">
        <v>8</v>
      </c>
      <c r="M96" s="241">
        <v>68664550</v>
      </c>
      <c r="N96" s="229">
        <v>11</v>
      </c>
      <c r="O96" s="228">
        <v>105963050</v>
      </c>
      <c r="P96" s="186">
        <f t="shared" si="61"/>
        <v>174627600</v>
      </c>
      <c r="Q96" s="186">
        <f>M96/(1+F96)</f>
        <v>65082368.938034184</v>
      </c>
      <c r="R96" s="186">
        <f t="shared" si="62"/>
        <v>67718204.880024567</v>
      </c>
      <c r="S96" s="186">
        <f t="shared" si="63"/>
        <v>946345.11997543275</v>
      </c>
      <c r="T96" s="186">
        <f>O96/(1+F96)</f>
        <v>100435032.54444051</v>
      </c>
      <c r="U96" s="186">
        <f t="shared" si="64"/>
        <v>104502651.36249036</v>
      </c>
      <c r="V96" s="186">
        <f t="shared" si="65"/>
        <v>1460398.637509644</v>
      </c>
      <c r="W96" s="186">
        <f t="shared" si="66"/>
        <v>2406743.7574850768</v>
      </c>
      <c r="Y96" s="178"/>
      <c r="AA96" s="178"/>
      <c r="AB96" s="179"/>
      <c r="AC96" s="179"/>
      <c r="AD96" s="179"/>
      <c r="AE96" s="179"/>
      <c r="AG96" s="178"/>
    </row>
    <row r="97" spans="2:33" ht="13" x14ac:dyDescent="0.3">
      <c r="B97" s="54" t="s">
        <v>134</v>
      </c>
      <c r="C97" s="54"/>
      <c r="D97" s="107"/>
      <c r="E97" s="150"/>
      <c r="F97" s="134"/>
      <c r="G97" s="159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Y97" s="116"/>
      <c r="AA97" s="116"/>
      <c r="AB97" s="115"/>
      <c r="AC97" s="115"/>
      <c r="AD97" s="115"/>
      <c r="AE97" s="115"/>
      <c r="AG97" s="116"/>
    </row>
    <row r="98" spans="2:33" s="198" customFormat="1" ht="15.5" x14ac:dyDescent="0.35">
      <c r="B98" s="189" t="s">
        <v>194</v>
      </c>
      <c r="C98" s="190">
        <v>11965</v>
      </c>
      <c r="D98" s="191">
        <v>20</v>
      </c>
      <c r="E98" s="192">
        <v>5081773</v>
      </c>
      <c r="F98" s="236">
        <f t="shared" si="37"/>
        <v>4.4669449028811314E-5</v>
      </c>
      <c r="G98" s="192">
        <v>5082000</v>
      </c>
      <c r="H98" s="194">
        <v>7.0000000000000007E-2</v>
      </c>
      <c r="I98" s="195">
        <f t="shared" ref="I98:I110" si="67">+(G98*H98)+G98</f>
        <v>5437740</v>
      </c>
      <c r="J98" s="194">
        <v>0.1</v>
      </c>
      <c r="K98" s="195">
        <f t="shared" ref="K98:K110" si="68">+(G98*J98)+G98</f>
        <v>5590200</v>
      </c>
      <c r="L98" s="196">
        <v>58</v>
      </c>
      <c r="M98" s="197">
        <v>285182200</v>
      </c>
      <c r="N98" s="196">
        <v>51</v>
      </c>
      <c r="O98" s="197">
        <v>250370500</v>
      </c>
      <c r="P98" s="197">
        <f t="shared" ref="P98:P108" si="69">+M98+O98</f>
        <v>535552700</v>
      </c>
      <c r="Q98" s="197">
        <f t="shared" ref="Q98:Q108" si="70">M98/(1+F98)</f>
        <v>285169461.63726884</v>
      </c>
      <c r="R98" s="197">
        <f t="shared" si="62"/>
        <v>296718824.83357823</v>
      </c>
      <c r="S98" s="197">
        <f>M98-R98</f>
        <v>-11536624.833578229</v>
      </c>
      <c r="T98" s="197">
        <f t="shared" ref="T98:T108" si="71">O98/(1+F98)</f>
        <v>250359316.58726883</v>
      </c>
      <c r="U98" s="197">
        <f t="shared" si="64"/>
        <v>260498868.90905321</v>
      </c>
      <c r="V98" s="197">
        <f t="shared" ref="V98:V108" si="72">O98-U98</f>
        <v>-10128368.909053206</v>
      </c>
      <c r="W98" s="197">
        <f t="shared" ref="W98:W108" si="73">S98+V98</f>
        <v>-21664993.742631435</v>
      </c>
      <c r="Y98" s="199"/>
      <c r="AA98" s="199"/>
      <c r="AB98" s="200"/>
      <c r="AC98" s="200"/>
      <c r="AD98" s="200"/>
      <c r="AE98" s="200"/>
      <c r="AG98" s="199"/>
    </row>
    <row r="99" spans="2:33" s="177" customFormat="1" ht="15.5" x14ac:dyDescent="0.35">
      <c r="B99" s="242" t="s">
        <v>195</v>
      </c>
      <c r="C99" s="243">
        <v>101784</v>
      </c>
      <c r="D99" s="244">
        <v>24</v>
      </c>
      <c r="E99" s="232">
        <v>8371429</v>
      </c>
      <c r="F99" s="173">
        <f t="shared" si="37"/>
        <v>4.5102335574965791E-2</v>
      </c>
      <c r="G99" s="232">
        <v>8749000</v>
      </c>
      <c r="H99" s="174">
        <v>7.0000000000000007E-2</v>
      </c>
      <c r="I99" s="175">
        <f t="shared" si="67"/>
        <v>9361430</v>
      </c>
      <c r="J99" s="174">
        <v>0.1</v>
      </c>
      <c r="K99" s="175">
        <f t="shared" si="68"/>
        <v>9623900</v>
      </c>
      <c r="L99" s="187">
        <v>27</v>
      </c>
      <c r="M99" s="228">
        <v>225561250</v>
      </c>
      <c r="N99" s="229">
        <v>33</v>
      </c>
      <c r="O99" s="228">
        <v>279155250</v>
      </c>
      <c r="P99" s="186">
        <f t="shared" si="69"/>
        <v>504716500</v>
      </c>
      <c r="Q99" s="186">
        <f t="shared" si="70"/>
        <v>215826950.4544805</v>
      </c>
      <c r="R99" s="186">
        <f t="shared" si="62"/>
        <v>224567941.94788694</v>
      </c>
      <c r="S99" s="186">
        <f>M99-R99</f>
        <v>993308.05211305618</v>
      </c>
      <c r="T99" s="186">
        <f t="shared" si="71"/>
        <v>267108052.96059549</v>
      </c>
      <c r="U99" s="186">
        <f t="shared" si="64"/>
        <v>277925929.10549963</v>
      </c>
      <c r="V99" s="186">
        <f t="shared" si="72"/>
        <v>1229320.8945003748</v>
      </c>
      <c r="W99" s="186">
        <f t="shared" si="73"/>
        <v>2222628.946613431</v>
      </c>
      <c r="Y99" s="178"/>
      <c r="AA99" s="178"/>
      <c r="AB99" s="179"/>
      <c r="AC99" s="179"/>
      <c r="AD99" s="179"/>
      <c r="AE99" s="179"/>
      <c r="AG99" s="178"/>
    </row>
    <row r="100" spans="2:33" s="177" customFormat="1" ht="15.5" x14ac:dyDescent="0.35">
      <c r="B100" s="238" t="s">
        <v>196</v>
      </c>
      <c r="C100" s="239">
        <v>102637</v>
      </c>
      <c r="D100" s="240">
        <v>25</v>
      </c>
      <c r="E100" s="232">
        <v>7218719</v>
      </c>
      <c r="F100" s="173">
        <f t="shared" si="37"/>
        <v>4.506076493627198E-2</v>
      </c>
      <c r="G100" s="232">
        <v>7544000</v>
      </c>
      <c r="H100" s="174">
        <v>7.0000000000000007E-2</v>
      </c>
      <c r="I100" s="175">
        <f t="shared" si="67"/>
        <v>8072080</v>
      </c>
      <c r="J100" s="174">
        <v>0.1</v>
      </c>
      <c r="K100" s="175">
        <f t="shared" si="68"/>
        <v>8298400</v>
      </c>
      <c r="L100" s="187">
        <v>53</v>
      </c>
      <c r="M100" s="228">
        <v>376516000</v>
      </c>
      <c r="N100" s="229">
        <v>50</v>
      </c>
      <c r="O100" s="228">
        <v>357884000</v>
      </c>
      <c r="P100" s="186">
        <f t="shared" si="69"/>
        <v>734400000</v>
      </c>
      <c r="Q100" s="186">
        <f t="shared" si="70"/>
        <v>360281442.60392362</v>
      </c>
      <c r="R100" s="186">
        <f t="shared" si="62"/>
        <v>374872841.02938253</v>
      </c>
      <c r="S100" s="186">
        <f t="shared" ref="S100:S108" si="74">M100-R100</f>
        <v>1643158.9706174731</v>
      </c>
      <c r="T100" s="186">
        <f t="shared" si="71"/>
        <v>342452814.2359491</v>
      </c>
      <c r="U100" s="186">
        <f t="shared" si="64"/>
        <v>356322153.21250504</v>
      </c>
      <c r="V100" s="186">
        <f t="shared" si="72"/>
        <v>1561846.7874949574</v>
      </c>
      <c r="W100" s="186">
        <f t="shared" si="73"/>
        <v>3205005.7581124306</v>
      </c>
      <c r="Y100" s="178"/>
      <c r="AA100" s="178"/>
      <c r="AB100" s="179"/>
      <c r="AC100" s="179"/>
      <c r="AD100" s="179"/>
      <c r="AE100" s="179"/>
      <c r="AG100" s="178"/>
    </row>
    <row r="101" spans="2:33" s="177" customFormat="1" ht="15.5" x14ac:dyDescent="0.35">
      <c r="B101" s="245" t="s">
        <v>197</v>
      </c>
      <c r="C101" s="246">
        <v>54588</v>
      </c>
      <c r="D101" s="247">
        <v>27</v>
      </c>
      <c r="E101" s="232">
        <v>5740887</v>
      </c>
      <c r="F101" s="173">
        <f t="shared" si="37"/>
        <v>4.5134662988489449E-2</v>
      </c>
      <c r="G101" s="232">
        <v>6000000</v>
      </c>
      <c r="H101" s="174">
        <v>7.0000000000000007E-2</v>
      </c>
      <c r="I101" s="175">
        <f t="shared" si="67"/>
        <v>6420000</v>
      </c>
      <c r="J101" s="174">
        <v>0.1</v>
      </c>
      <c r="K101" s="175">
        <f t="shared" si="68"/>
        <v>6600000</v>
      </c>
      <c r="L101" s="187">
        <v>44</v>
      </c>
      <c r="M101" s="228">
        <v>259500000</v>
      </c>
      <c r="N101" s="229">
        <v>37</v>
      </c>
      <c r="O101" s="228">
        <v>219300000</v>
      </c>
      <c r="P101" s="186">
        <f t="shared" si="69"/>
        <v>478800000</v>
      </c>
      <c r="Q101" s="186">
        <f t="shared" si="70"/>
        <v>248293362.75</v>
      </c>
      <c r="R101" s="186">
        <f t="shared" si="62"/>
        <v>258349243.94137499</v>
      </c>
      <c r="S101" s="186">
        <f t="shared" si="74"/>
        <v>1150756.0586250126</v>
      </c>
      <c r="T101" s="186">
        <f t="shared" si="71"/>
        <v>209829419.84999999</v>
      </c>
      <c r="U101" s="186">
        <f t="shared" si="64"/>
        <v>218327511.35392499</v>
      </c>
      <c r="V101" s="186">
        <f t="shared" si="72"/>
        <v>972488.6460750103</v>
      </c>
      <c r="W101" s="186">
        <f t="shared" si="73"/>
        <v>2123244.7047000229</v>
      </c>
      <c r="Y101" s="178"/>
      <c r="AA101" s="178"/>
      <c r="AB101" s="179"/>
      <c r="AC101" s="179"/>
      <c r="AD101" s="179"/>
      <c r="AE101" s="179"/>
      <c r="AG101" s="178"/>
    </row>
    <row r="102" spans="2:33" s="198" customFormat="1" ht="15.5" x14ac:dyDescent="0.35">
      <c r="B102" s="201" t="s">
        <v>198</v>
      </c>
      <c r="C102" s="202"/>
      <c r="D102" s="203">
        <v>26</v>
      </c>
      <c r="E102" s="192">
        <v>6842365</v>
      </c>
      <c r="F102" s="236">
        <f t="shared" si="37"/>
        <v>2.011512101444457E-2</v>
      </c>
      <c r="G102" s="192">
        <v>6980000</v>
      </c>
      <c r="H102" s="194">
        <v>7.0000000000000007E-2</v>
      </c>
      <c r="I102" s="195">
        <f t="shared" si="67"/>
        <v>7468600</v>
      </c>
      <c r="J102" s="194">
        <v>0.1</v>
      </c>
      <c r="K102" s="195">
        <f t="shared" si="68"/>
        <v>7678000</v>
      </c>
      <c r="L102" s="196">
        <v>25</v>
      </c>
      <c r="M102" s="197">
        <v>169359000</v>
      </c>
      <c r="N102" s="196">
        <v>30</v>
      </c>
      <c r="O102" s="197">
        <v>205259000</v>
      </c>
      <c r="P102" s="197">
        <f t="shared" si="69"/>
        <v>374618000</v>
      </c>
      <c r="Q102" s="197">
        <f t="shared" si="70"/>
        <v>166019497.7127507</v>
      </c>
      <c r="R102" s="197">
        <f t="shared" si="62"/>
        <v>172743287.3701171</v>
      </c>
      <c r="S102" s="197">
        <f t="shared" si="74"/>
        <v>-3384287.3701170981</v>
      </c>
      <c r="T102" s="197">
        <f t="shared" si="71"/>
        <v>201211604.23137537</v>
      </c>
      <c r="U102" s="197">
        <f t="shared" si="64"/>
        <v>209360674.20274606</v>
      </c>
      <c r="V102" s="197">
        <f t="shared" si="72"/>
        <v>-4101674.2027460635</v>
      </c>
      <c r="W102" s="197">
        <f t="shared" si="73"/>
        <v>-7485961.5728631616</v>
      </c>
      <c r="Y102" s="199"/>
      <c r="AA102" s="199"/>
      <c r="AB102" s="200"/>
      <c r="AC102" s="200"/>
      <c r="AD102" s="200"/>
      <c r="AE102" s="200"/>
      <c r="AG102" s="199"/>
    </row>
    <row r="103" spans="2:33" s="198" customFormat="1" ht="15.5" x14ac:dyDescent="0.35">
      <c r="B103" s="201" t="s">
        <v>207</v>
      </c>
      <c r="C103" s="202"/>
      <c r="D103" s="203">
        <v>93</v>
      </c>
      <c r="E103" s="192">
        <v>15013793</v>
      </c>
      <c r="F103" s="236">
        <f t="shared" si="37"/>
        <v>1.3787322097780219E-5</v>
      </c>
      <c r="G103" s="192">
        <v>15014000</v>
      </c>
      <c r="H103" s="194">
        <v>7.0000000000000007E-2</v>
      </c>
      <c r="I103" s="195">
        <f t="shared" si="67"/>
        <v>16064980</v>
      </c>
      <c r="J103" s="194">
        <v>0.1</v>
      </c>
      <c r="K103" s="195">
        <f t="shared" si="68"/>
        <v>16515400</v>
      </c>
      <c r="L103" s="196">
        <v>3</v>
      </c>
      <c r="M103" s="197">
        <v>45042000</v>
      </c>
      <c r="N103" s="196">
        <v>3</v>
      </c>
      <c r="O103" s="197">
        <v>45042000</v>
      </c>
      <c r="P103" s="197">
        <f t="shared" si="69"/>
        <v>90084000</v>
      </c>
      <c r="Q103" s="197">
        <f t="shared" si="70"/>
        <v>45041379</v>
      </c>
      <c r="R103" s="197">
        <f t="shared" si="62"/>
        <v>46865554.8495</v>
      </c>
      <c r="S103" s="197">
        <f t="shared" si="74"/>
        <v>-1823554.8495000005</v>
      </c>
      <c r="T103" s="197">
        <f t="shared" si="71"/>
        <v>45041379</v>
      </c>
      <c r="U103" s="197">
        <f t="shared" si="64"/>
        <v>46865554.8495</v>
      </c>
      <c r="V103" s="197">
        <f t="shared" si="72"/>
        <v>-1823554.8495000005</v>
      </c>
      <c r="W103" s="197">
        <f t="shared" si="73"/>
        <v>-3647109.699000001</v>
      </c>
      <c r="Y103" s="199"/>
      <c r="AA103" s="199"/>
      <c r="AB103" s="200"/>
      <c r="AC103" s="200"/>
      <c r="AD103" s="200"/>
      <c r="AE103" s="200"/>
      <c r="AG103" s="199"/>
    </row>
    <row r="104" spans="2:33" s="177" customFormat="1" ht="15.5" x14ac:dyDescent="0.35">
      <c r="B104" s="248" t="s">
        <v>258</v>
      </c>
      <c r="C104" s="250">
        <v>90827</v>
      </c>
      <c r="D104" s="251">
        <v>25</v>
      </c>
      <c r="E104" s="232">
        <v>7409852.7000000002</v>
      </c>
      <c r="F104" s="173">
        <f t="shared" si="37"/>
        <v>4.5094998986956902E-2</v>
      </c>
      <c r="G104" s="232">
        <v>7744000</v>
      </c>
      <c r="H104" s="174">
        <v>7.0000000000000007E-2</v>
      </c>
      <c r="I104" s="175">
        <f t="shared" si="67"/>
        <v>8286080</v>
      </c>
      <c r="J104" s="174">
        <v>0.1</v>
      </c>
      <c r="K104" s="175">
        <f t="shared" si="68"/>
        <v>8518400</v>
      </c>
      <c r="L104" s="187">
        <v>27</v>
      </c>
      <c r="M104" s="228">
        <v>200618400</v>
      </c>
      <c r="N104" s="229">
        <v>25</v>
      </c>
      <c r="O104" s="228">
        <v>185630400</v>
      </c>
      <c r="P104" s="186">
        <f t="shared" si="69"/>
        <v>386248800</v>
      </c>
      <c r="Q104" s="186">
        <f t="shared" si="70"/>
        <v>191961879.24970043</v>
      </c>
      <c r="R104" s="186">
        <f t="shared" si="62"/>
        <v>199736335.35931331</v>
      </c>
      <c r="S104" s="186">
        <f t="shared" si="74"/>
        <v>882064.64068669081</v>
      </c>
      <c r="T104" s="186">
        <f t="shared" si="71"/>
        <v>177620599.25646695</v>
      </c>
      <c r="U104" s="186">
        <f t="shared" si="64"/>
        <v>184814233.52635387</v>
      </c>
      <c r="V104" s="186">
        <f t="shared" si="72"/>
        <v>816166.47364613414</v>
      </c>
      <c r="W104" s="186">
        <f t="shared" si="73"/>
        <v>1698231.1143328249</v>
      </c>
      <c r="Y104" s="178"/>
      <c r="AA104" s="178"/>
      <c r="AB104" s="179"/>
      <c r="AC104" s="179"/>
      <c r="AD104" s="179"/>
      <c r="AE104" s="179"/>
      <c r="AG104" s="178"/>
    </row>
    <row r="105" spans="2:33" s="177" customFormat="1" ht="15.5" x14ac:dyDescent="0.35">
      <c r="B105" s="248" t="s">
        <v>259</v>
      </c>
      <c r="C105" s="250">
        <v>101521</v>
      </c>
      <c r="D105" s="251">
        <v>50</v>
      </c>
      <c r="E105" s="232">
        <v>9018719</v>
      </c>
      <c r="F105" s="173">
        <f t="shared" si="37"/>
        <v>4.5048637173416672E-2</v>
      </c>
      <c r="G105" s="232">
        <v>9425000</v>
      </c>
      <c r="H105" s="174">
        <v>7.0000000000000007E-2</v>
      </c>
      <c r="I105" s="175">
        <f t="shared" si="67"/>
        <v>10084750</v>
      </c>
      <c r="J105" s="174">
        <v>0.1</v>
      </c>
      <c r="K105" s="175">
        <f t="shared" si="68"/>
        <v>10367500</v>
      </c>
      <c r="L105" s="187">
        <v>83</v>
      </c>
      <c r="M105" s="228">
        <v>748425000</v>
      </c>
      <c r="N105" s="229">
        <v>75</v>
      </c>
      <c r="O105" s="228">
        <v>682737500</v>
      </c>
      <c r="P105" s="186">
        <f t="shared" si="69"/>
        <v>1431162500</v>
      </c>
      <c r="Q105" s="186">
        <f t="shared" si="70"/>
        <v>716162840.06100798</v>
      </c>
      <c r="R105" s="186">
        <f t="shared" si="62"/>
        <v>745167435.08347881</v>
      </c>
      <c r="S105" s="186">
        <f t="shared" si="74"/>
        <v>3257564.9165211916</v>
      </c>
      <c r="T105" s="186">
        <f t="shared" si="71"/>
        <v>653306913.87400532</v>
      </c>
      <c r="U105" s="186">
        <f t="shared" si="64"/>
        <v>679765843.88590252</v>
      </c>
      <c r="V105" s="186">
        <f t="shared" si="72"/>
        <v>2971656.114097476</v>
      </c>
      <c r="W105" s="186">
        <f t="shared" si="73"/>
        <v>6229221.0306186676</v>
      </c>
      <c r="Y105" s="178"/>
      <c r="AA105" s="178"/>
      <c r="AB105" s="179"/>
      <c r="AC105" s="179"/>
      <c r="AD105" s="179"/>
      <c r="AE105" s="179"/>
      <c r="AG105" s="178"/>
    </row>
    <row r="106" spans="2:33" s="177" customFormat="1" ht="15.5" x14ac:dyDescent="0.35">
      <c r="B106" s="248" t="s">
        <v>201</v>
      </c>
      <c r="C106" s="250">
        <v>102049</v>
      </c>
      <c r="D106" s="251">
        <v>48</v>
      </c>
      <c r="E106" s="232">
        <v>8371429</v>
      </c>
      <c r="F106" s="173">
        <f t="shared" si="37"/>
        <v>4.5102335574965791E-2</v>
      </c>
      <c r="G106" s="232">
        <v>8749000</v>
      </c>
      <c r="H106" s="174">
        <v>7.0000000000000007E-2</v>
      </c>
      <c r="I106" s="175">
        <f t="shared" si="67"/>
        <v>9361430</v>
      </c>
      <c r="J106" s="174">
        <v>0.1</v>
      </c>
      <c r="K106" s="175">
        <f t="shared" si="68"/>
        <v>9623900</v>
      </c>
      <c r="L106" s="187">
        <v>27</v>
      </c>
      <c r="M106" s="228">
        <v>203414250</v>
      </c>
      <c r="N106" s="229">
        <v>33</v>
      </c>
      <c r="O106" s="228">
        <v>245409450</v>
      </c>
      <c r="P106" s="186">
        <f t="shared" si="69"/>
        <v>448823700</v>
      </c>
      <c r="Q106" s="186">
        <f t="shared" si="70"/>
        <v>194635724.25</v>
      </c>
      <c r="R106" s="186">
        <f t="shared" si="62"/>
        <v>202518471.08212501</v>
      </c>
      <c r="S106" s="186">
        <f t="shared" si="74"/>
        <v>895778.91787499189</v>
      </c>
      <c r="T106" s="186">
        <f t="shared" si="71"/>
        <v>234818583.44999999</v>
      </c>
      <c r="U106" s="186">
        <f t="shared" si="64"/>
        <v>244328736.079725</v>
      </c>
      <c r="V106" s="186">
        <f t="shared" si="72"/>
        <v>1080713.9202750027</v>
      </c>
      <c r="W106" s="186">
        <f t="shared" si="73"/>
        <v>1976492.8381499946</v>
      </c>
      <c r="Y106" s="178"/>
      <c r="AA106" s="178"/>
      <c r="AB106" s="179"/>
      <c r="AC106" s="179"/>
      <c r="AD106" s="179"/>
      <c r="AE106" s="179"/>
      <c r="AG106" s="178"/>
    </row>
    <row r="107" spans="2:33" s="177" customFormat="1" ht="15.5" x14ac:dyDescent="0.35">
      <c r="B107" s="248" t="s">
        <v>202</v>
      </c>
      <c r="C107" s="250">
        <v>103307</v>
      </c>
      <c r="D107" s="251">
        <v>45</v>
      </c>
      <c r="E107" s="232">
        <v>7936946</v>
      </c>
      <c r="F107" s="173">
        <f t="shared" si="37"/>
        <v>4.5112313980717467E-2</v>
      </c>
      <c r="G107" s="232">
        <v>8295000</v>
      </c>
      <c r="H107" s="174">
        <v>7.0000000000000007E-2</v>
      </c>
      <c r="I107" s="175">
        <f t="shared" si="67"/>
        <v>8875650</v>
      </c>
      <c r="J107" s="174">
        <v>0.1</v>
      </c>
      <c r="K107" s="175">
        <f t="shared" si="68"/>
        <v>9124500</v>
      </c>
      <c r="L107" s="187">
        <v>17</v>
      </c>
      <c r="M107" s="228">
        <v>142037171</v>
      </c>
      <c r="N107" s="229">
        <v>34</v>
      </c>
      <c r="O107" s="228">
        <v>278297250</v>
      </c>
      <c r="P107" s="186">
        <f t="shared" si="69"/>
        <v>420334421</v>
      </c>
      <c r="Q107" s="186">
        <f t="shared" si="70"/>
        <v>135906130.9487361</v>
      </c>
      <c r="R107" s="186">
        <f t="shared" si="62"/>
        <v>141410329.25215992</v>
      </c>
      <c r="S107" s="186">
        <f t="shared" si="74"/>
        <v>626841.74784007668</v>
      </c>
      <c r="T107" s="186">
        <f t="shared" si="71"/>
        <v>266284538.30000001</v>
      </c>
      <c r="U107" s="186">
        <f t="shared" si="64"/>
        <v>277069062.10115004</v>
      </c>
      <c r="V107" s="186">
        <f t="shared" si="72"/>
        <v>1228187.8988499641</v>
      </c>
      <c r="W107" s="186">
        <f t="shared" si="73"/>
        <v>1855029.6466900408</v>
      </c>
      <c r="Y107" s="178"/>
      <c r="AA107" s="178"/>
      <c r="AB107" s="179"/>
      <c r="AC107" s="179"/>
      <c r="AD107" s="179"/>
      <c r="AE107" s="179"/>
      <c r="AG107" s="178"/>
    </row>
    <row r="108" spans="2:33" s="177" customFormat="1" ht="15.5" x14ac:dyDescent="0.35">
      <c r="B108" s="248" t="s">
        <v>203</v>
      </c>
      <c r="C108" s="250">
        <v>1048</v>
      </c>
      <c r="D108" s="251">
        <v>47</v>
      </c>
      <c r="E108" s="232">
        <v>6800000</v>
      </c>
      <c r="F108" s="173">
        <f t="shared" si="37"/>
        <v>4.4999999999999929E-2</v>
      </c>
      <c r="G108" s="232">
        <v>7106000</v>
      </c>
      <c r="H108" s="174">
        <v>7.0000000000000007E-2</v>
      </c>
      <c r="I108" s="175">
        <f t="shared" si="67"/>
        <v>7603420</v>
      </c>
      <c r="J108" s="174">
        <v>0.1</v>
      </c>
      <c r="K108" s="175">
        <f t="shared" si="68"/>
        <v>7816600</v>
      </c>
      <c r="L108" s="187">
        <v>68</v>
      </c>
      <c r="M108" s="228">
        <v>483208000</v>
      </c>
      <c r="N108" s="229">
        <v>23</v>
      </c>
      <c r="O108" s="228">
        <v>163438000</v>
      </c>
      <c r="P108" s="186">
        <f t="shared" si="69"/>
        <v>646646000</v>
      </c>
      <c r="Q108" s="186">
        <f t="shared" si="70"/>
        <v>462400000.00000006</v>
      </c>
      <c r="R108" s="186">
        <f t="shared" si="62"/>
        <v>481127200.00000006</v>
      </c>
      <c r="S108" s="186">
        <f t="shared" si="74"/>
        <v>2080799.9999999404</v>
      </c>
      <c r="T108" s="186">
        <f t="shared" si="71"/>
        <v>156400000</v>
      </c>
      <c r="U108" s="186">
        <f t="shared" si="64"/>
        <v>162734200</v>
      </c>
      <c r="V108" s="186">
        <f t="shared" si="72"/>
        <v>703800</v>
      </c>
      <c r="W108" s="186">
        <f t="shared" si="73"/>
        <v>2784599.9999999404</v>
      </c>
      <c r="Y108" s="178"/>
      <c r="AA108" s="178"/>
      <c r="AB108" s="179"/>
      <c r="AC108" s="179"/>
      <c r="AD108" s="179"/>
      <c r="AE108" s="179"/>
      <c r="AG108" s="178"/>
    </row>
    <row r="109" spans="2:33" s="198" customFormat="1" ht="15.5" x14ac:dyDescent="0.35">
      <c r="B109" s="212" t="s">
        <v>260</v>
      </c>
      <c r="C109" s="224"/>
      <c r="D109" s="225">
        <v>44</v>
      </c>
      <c r="E109" s="192">
        <v>1900</v>
      </c>
      <c r="F109" s="236">
        <f t="shared" si="37"/>
        <v>-5.2631578947368474E-2</v>
      </c>
      <c r="G109" s="192">
        <v>1800</v>
      </c>
      <c r="H109" s="194">
        <v>7.0000000000000007E-2</v>
      </c>
      <c r="I109" s="195">
        <f t="shared" si="67"/>
        <v>1926</v>
      </c>
      <c r="J109" s="194">
        <v>0.1</v>
      </c>
      <c r="K109" s="195">
        <f t="shared" si="68"/>
        <v>1980</v>
      </c>
      <c r="L109" s="457">
        <v>60</v>
      </c>
      <c r="M109" s="459">
        <v>312887700</v>
      </c>
      <c r="N109" s="461">
        <v>64</v>
      </c>
      <c r="O109" s="459">
        <v>333851700</v>
      </c>
      <c r="P109" s="452">
        <f>+M109+O109</f>
        <v>646739400</v>
      </c>
      <c r="Q109" s="452">
        <f>M109/(1+F110)</f>
        <v>299382246.60000002</v>
      </c>
      <c r="R109" s="452">
        <f>($Q109*$R$10)+$Q109</f>
        <v>311507227.5873</v>
      </c>
      <c r="S109" s="452">
        <f>M109-R109</f>
        <v>1380472.4126999974</v>
      </c>
      <c r="T109" s="452">
        <f>O109/(1+F110)</f>
        <v>319441358.60000002</v>
      </c>
      <c r="U109" s="452">
        <f>($T109*$U$10)+$T109</f>
        <v>332378733.62330002</v>
      </c>
      <c r="V109" s="452">
        <f>O109-U109</f>
        <v>1472966.3766999841</v>
      </c>
      <c r="W109" s="452">
        <f>S109+V109</f>
        <v>2853438.7893999815</v>
      </c>
      <c r="Y109" s="199"/>
      <c r="AA109" s="199"/>
      <c r="AB109" s="200"/>
      <c r="AC109" s="200"/>
      <c r="AD109" s="200"/>
      <c r="AE109" s="200"/>
      <c r="AG109" s="199"/>
    </row>
    <row r="110" spans="2:33" s="177" customFormat="1" ht="16" thickBot="1" x14ac:dyDescent="0.4">
      <c r="B110" s="248" t="s">
        <v>261</v>
      </c>
      <c r="C110" s="250">
        <v>90827</v>
      </c>
      <c r="D110" s="251">
        <v>44</v>
      </c>
      <c r="E110" s="232">
        <v>5014778</v>
      </c>
      <c r="F110" s="173">
        <f t="shared" si="37"/>
        <v>4.51110697223287E-2</v>
      </c>
      <c r="G110" s="232">
        <v>5241000</v>
      </c>
      <c r="H110" s="174">
        <v>7.0000000000000007E-2</v>
      </c>
      <c r="I110" s="175">
        <f t="shared" si="67"/>
        <v>5607870</v>
      </c>
      <c r="J110" s="174">
        <v>0.1</v>
      </c>
      <c r="K110" s="175">
        <f t="shared" si="68"/>
        <v>5765100</v>
      </c>
      <c r="L110" s="458"/>
      <c r="M110" s="460"/>
      <c r="N110" s="462"/>
      <c r="O110" s="460"/>
      <c r="P110" s="453"/>
      <c r="Q110" s="453"/>
      <c r="R110" s="453"/>
      <c r="S110" s="453"/>
      <c r="T110" s="453"/>
      <c r="U110" s="453"/>
      <c r="V110" s="453"/>
      <c r="W110" s="453"/>
      <c r="Y110" s="178"/>
      <c r="AA110" s="178"/>
      <c r="AB110" s="179"/>
      <c r="AC110" s="179"/>
      <c r="AD110" s="179"/>
      <c r="AE110" s="179"/>
      <c r="AG110" s="178"/>
    </row>
    <row r="111" spans="2:33" ht="21" customHeight="1" x14ac:dyDescent="0.5">
      <c r="B111" s="71" t="s">
        <v>213</v>
      </c>
      <c r="C111" s="74"/>
      <c r="D111" s="102"/>
      <c r="E111" s="72"/>
      <c r="F111" s="73" t="s">
        <v>157</v>
      </c>
      <c r="G111" s="72">
        <f>SUM(G62:G110)</f>
        <v>453344800</v>
      </c>
      <c r="H111" s="74"/>
      <c r="I111" s="74"/>
      <c r="J111" s="74"/>
      <c r="K111" s="74"/>
      <c r="L111" s="75">
        <f>SUM(L62:L109)</f>
        <v>1192</v>
      </c>
      <c r="M111" s="76">
        <f>SUM(M62:M109)</f>
        <v>10082028261</v>
      </c>
      <c r="N111" s="75">
        <f>SUM(N62:N109)</f>
        <v>1321</v>
      </c>
      <c r="O111" s="76">
        <f t="shared" ref="O111:W111" si="75">SUM(O62:O110)</f>
        <v>11470170824</v>
      </c>
      <c r="P111" s="76">
        <f t="shared" si="75"/>
        <v>21552199085</v>
      </c>
      <c r="Q111" s="76">
        <f t="shared" si="75"/>
        <v>9643047398.0242538</v>
      </c>
      <c r="R111" s="76">
        <f t="shared" si="75"/>
        <v>10033590817.644232</v>
      </c>
      <c r="S111" s="76">
        <f t="shared" si="75"/>
        <v>48437443.355764449</v>
      </c>
      <c r="T111" s="76">
        <f t="shared" si="75"/>
        <v>10966534860.85499</v>
      </c>
      <c r="U111" s="76">
        <f t="shared" si="75"/>
        <v>11410679522.71962</v>
      </c>
      <c r="V111" s="76">
        <f t="shared" si="75"/>
        <v>59491301.280382976</v>
      </c>
      <c r="W111" s="76">
        <f t="shared" si="75"/>
        <v>107928744.63614742</v>
      </c>
      <c r="AB111" s="115"/>
      <c r="AD111" s="115"/>
      <c r="AE111" s="115"/>
      <c r="AG111" s="116"/>
    </row>
    <row r="112" spans="2:33" ht="22.5" customHeight="1" thickBot="1" x14ac:dyDescent="0.4">
      <c r="B112" s="88" t="s">
        <v>214</v>
      </c>
      <c r="C112" s="169"/>
      <c r="D112" s="104"/>
      <c r="E112" s="78"/>
      <c r="F112" s="79"/>
      <c r="G112" s="80">
        <f>+SUMPRODUCT(G62:G110,F62:F110)/G111</f>
        <v>4.2072877281297834E-2</v>
      </c>
      <c r="H112" s="81"/>
      <c r="I112" s="81"/>
      <c r="J112" s="81"/>
      <c r="K112" s="81"/>
      <c r="L112" s="82"/>
      <c r="M112" s="83"/>
      <c r="N112" s="82"/>
      <c r="O112" s="84"/>
      <c r="P112" s="80"/>
      <c r="Q112" s="80"/>
      <c r="R112" s="80"/>
      <c r="S112" s="80"/>
      <c r="T112" s="80"/>
      <c r="U112" s="80"/>
      <c r="V112" s="80"/>
      <c r="W112" s="80"/>
      <c r="AB112" s="115"/>
      <c r="AD112" s="115"/>
      <c r="AE112" s="115"/>
      <c r="AG112" s="116"/>
    </row>
    <row r="113" spans="2:33" ht="23.25" customHeight="1" x14ac:dyDescent="0.5">
      <c r="B113" s="71" t="s">
        <v>215</v>
      </c>
      <c r="C113" s="74"/>
      <c r="D113" s="102"/>
      <c r="E113" s="89"/>
      <c r="F113" s="89"/>
      <c r="G113" s="90"/>
      <c r="H113" s="91"/>
      <c r="I113" s="90"/>
      <c r="J113" s="90"/>
      <c r="K113" s="90"/>
      <c r="L113" s="75">
        <f>+L111+L58</f>
        <v>8245</v>
      </c>
      <c r="M113" s="76">
        <f>M111+M58</f>
        <v>61917133961</v>
      </c>
      <c r="N113" s="75">
        <f>+N111+N58</f>
        <v>8426</v>
      </c>
      <c r="O113" s="76">
        <f t="shared" ref="O113:W113" si="76">O111+O58</f>
        <v>63821024424</v>
      </c>
      <c r="P113" s="76">
        <f t="shared" si="76"/>
        <v>125738158385</v>
      </c>
      <c r="Q113" s="76">
        <f t="shared" si="76"/>
        <v>58766274692.070831</v>
      </c>
      <c r="R113" s="76">
        <f t="shared" si="76"/>
        <v>61146308817.099701</v>
      </c>
      <c r="S113" s="76">
        <f t="shared" si="76"/>
        <v>770825143.90030336</v>
      </c>
      <c r="T113" s="76">
        <f t="shared" si="76"/>
        <v>60577027631.69809</v>
      </c>
      <c r="U113" s="76">
        <f t="shared" si="76"/>
        <v>63030397250.781868</v>
      </c>
      <c r="V113" s="76">
        <f t="shared" si="76"/>
        <v>790627173.21812892</v>
      </c>
      <c r="W113" s="76">
        <f t="shared" si="76"/>
        <v>1561452317.1184325</v>
      </c>
      <c r="AB113" s="115"/>
      <c r="AD113" s="115"/>
      <c r="AE113" s="115"/>
      <c r="AG113" s="116"/>
    </row>
    <row r="114" spans="2:33" ht="21.5" thickBot="1" x14ac:dyDescent="0.55000000000000004">
      <c r="B114" s="77" t="s">
        <v>216</v>
      </c>
      <c r="C114" s="81"/>
      <c r="D114" s="103"/>
      <c r="E114" s="92"/>
      <c r="F114" s="92"/>
      <c r="G114" s="161">
        <f>((+SUMPRODUCT(G13:G57,F13:F57))+(SUMPRODUCT(G62:G110,F62:F110)))/(G58+G111)</f>
        <v>4.7404127068179723E-2</v>
      </c>
      <c r="H114" s="94"/>
      <c r="I114" s="93"/>
      <c r="J114" s="93"/>
      <c r="K114" s="93"/>
      <c r="L114" s="95"/>
      <c r="M114" s="96"/>
      <c r="N114" s="95"/>
      <c r="O114" s="97"/>
      <c r="P114" s="80"/>
      <c r="Q114" s="98"/>
      <c r="R114" s="99"/>
      <c r="S114" s="99"/>
      <c r="T114" s="99"/>
      <c r="U114" s="99"/>
      <c r="V114" s="99"/>
      <c r="W114" s="100"/>
      <c r="AB114" s="115"/>
      <c r="AD114" s="115"/>
      <c r="AE114" s="115"/>
      <c r="AG114" s="116"/>
    </row>
    <row r="115" spans="2:33" ht="10.5" x14ac:dyDescent="0.25">
      <c r="G115" s="149"/>
      <c r="AG115" s="116"/>
    </row>
    <row r="116" spans="2:33" ht="12" x14ac:dyDescent="0.3">
      <c r="B116" s="162" t="s">
        <v>217</v>
      </c>
      <c r="C116" s="162"/>
      <c r="G116" s="133"/>
      <c r="Q116" s="115"/>
      <c r="AG116" s="116"/>
    </row>
    <row r="117" spans="2:33" ht="12" x14ac:dyDescent="0.3">
      <c r="B117" s="163" t="s">
        <v>262</v>
      </c>
      <c r="C117" s="163"/>
      <c r="E117" s="110"/>
      <c r="F117" s="111"/>
      <c r="G117" s="133"/>
    </row>
    <row r="118" spans="2:33" ht="10.5" x14ac:dyDescent="0.25">
      <c r="E118" s="110"/>
      <c r="G118" s="133"/>
    </row>
    <row r="119" spans="2:33" ht="16" thickBot="1" x14ac:dyDescent="0.25">
      <c r="E119" s="110"/>
      <c r="G119" s="155"/>
    </row>
    <row r="120" spans="2:33" ht="10.5" x14ac:dyDescent="0.25">
      <c r="E120" s="110"/>
      <c r="G120" s="133"/>
    </row>
    <row r="121" spans="2:33" ht="10.5" x14ac:dyDescent="0.25">
      <c r="E121" s="110"/>
      <c r="G121" s="133"/>
    </row>
    <row r="122" spans="2:33" ht="10.5" x14ac:dyDescent="0.25">
      <c r="E122" s="110"/>
      <c r="G122" s="133"/>
    </row>
    <row r="123" spans="2:33" ht="10.5" x14ac:dyDescent="0.25">
      <c r="E123" s="110"/>
      <c r="G123" s="133"/>
    </row>
    <row r="124" spans="2:33" ht="10.5" x14ac:dyDescent="0.25">
      <c r="E124" s="110"/>
      <c r="G124" s="133"/>
    </row>
    <row r="125" spans="2:33" ht="10.5" x14ac:dyDescent="0.25">
      <c r="E125" s="110"/>
      <c r="G125" s="133"/>
    </row>
    <row r="126" spans="2:33" x14ac:dyDescent="0.2">
      <c r="E126" s="110"/>
    </row>
    <row r="127" spans="2:33" x14ac:dyDescent="0.2">
      <c r="E127" s="110"/>
    </row>
  </sheetData>
  <mergeCells count="233">
    <mergeCell ref="B3:W3"/>
    <mergeCell ref="B4:W4"/>
    <mergeCell ref="D13:D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D15:D16"/>
    <mergeCell ref="L15:L16"/>
    <mergeCell ref="M15:M16"/>
    <mergeCell ref="N15:N16"/>
    <mergeCell ref="O15:O16"/>
    <mergeCell ref="P15:P16"/>
    <mergeCell ref="W15:W16"/>
    <mergeCell ref="D17:D18"/>
    <mergeCell ref="L17:L18"/>
    <mergeCell ref="M17:M18"/>
    <mergeCell ref="N17:N18"/>
    <mergeCell ref="O17:O18"/>
    <mergeCell ref="P17:P18"/>
    <mergeCell ref="Q17:Q18"/>
    <mergeCell ref="R17:R18"/>
    <mergeCell ref="S17:S18"/>
    <mergeCell ref="Q15:Q16"/>
    <mergeCell ref="R15:R16"/>
    <mergeCell ref="S15:S16"/>
    <mergeCell ref="T15:T16"/>
    <mergeCell ref="U15:U16"/>
    <mergeCell ref="V15:V16"/>
    <mergeCell ref="T17:T18"/>
    <mergeCell ref="U17:U18"/>
    <mergeCell ref="P24:P25"/>
    <mergeCell ref="Q24:Q25"/>
    <mergeCell ref="R24:R25"/>
    <mergeCell ref="S24:S25"/>
    <mergeCell ref="V17:V18"/>
    <mergeCell ref="W17:W18"/>
    <mergeCell ref="D19:D20"/>
    <mergeCell ref="L19:L20"/>
    <mergeCell ref="M19:M20"/>
    <mergeCell ref="N19:N20"/>
    <mergeCell ref="O19:O20"/>
    <mergeCell ref="P19:P20"/>
    <mergeCell ref="W19:W20"/>
    <mergeCell ref="Q19:Q20"/>
    <mergeCell ref="R19:R20"/>
    <mergeCell ref="S19:S20"/>
    <mergeCell ref="T19:T20"/>
    <mergeCell ref="U19:U20"/>
    <mergeCell ref="V19:V20"/>
    <mergeCell ref="R28:R30"/>
    <mergeCell ref="S28:S30"/>
    <mergeCell ref="T24:T25"/>
    <mergeCell ref="U24:U25"/>
    <mergeCell ref="V24:V25"/>
    <mergeCell ref="W24:W25"/>
    <mergeCell ref="D26:D27"/>
    <mergeCell ref="L26:L27"/>
    <mergeCell ref="M26:M27"/>
    <mergeCell ref="N26:N27"/>
    <mergeCell ref="O26:O27"/>
    <mergeCell ref="P26:P27"/>
    <mergeCell ref="W26:W27"/>
    <mergeCell ref="Q26:Q27"/>
    <mergeCell ref="R26:R27"/>
    <mergeCell ref="S26:S27"/>
    <mergeCell ref="T26:T27"/>
    <mergeCell ref="U26:U27"/>
    <mergeCell ref="V26:V27"/>
    <mergeCell ref="D24:D25"/>
    <mergeCell ref="L24:L25"/>
    <mergeCell ref="M24:M25"/>
    <mergeCell ref="N24:N25"/>
    <mergeCell ref="O24:O25"/>
    <mergeCell ref="T28:T30"/>
    <mergeCell ref="U28:U30"/>
    <mergeCell ref="V28:V30"/>
    <mergeCell ref="W28:W30"/>
    <mergeCell ref="D31:D33"/>
    <mergeCell ref="L31:L33"/>
    <mergeCell ref="M31:M33"/>
    <mergeCell ref="N31:N33"/>
    <mergeCell ref="O31:O33"/>
    <mergeCell ref="P31:P33"/>
    <mergeCell ref="W31:W33"/>
    <mergeCell ref="Q31:Q33"/>
    <mergeCell ref="R31:R33"/>
    <mergeCell ref="S31:S33"/>
    <mergeCell ref="T31:T33"/>
    <mergeCell ref="U31:U33"/>
    <mergeCell ref="V31:V33"/>
    <mergeCell ref="D28:D30"/>
    <mergeCell ref="L28:L30"/>
    <mergeCell ref="M28:M30"/>
    <mergeCell ref="N28:N30"/>
    <mergeCell ref="O28:O30"/>
    <mergeCell ref="P28:P30"/>
    <mergeCell ref="Q28:Q30"/>
    <mergeCell ref="W34:W36"/>
    <mergeCell ref="D37:D38"/>
    <mergeCell ref="L37:L38"/>
    <mergeCell ref="M37:M38"/>
    <mergeCell ref="N37:N38"/>
    <mergeCell ref="O37:O38"/>
    <mergeCell ref="P37:P38"/>
    <mergeCell ref="W37:W38"/>
    <mergeCell ref="Q37:Q38"/>
    <mergeCell ref="R37:R38"/>
    <mergeCell ref="S37:S38"/>
    <mergeCell ref="T37:T38"/>
    <mergeCell ref="U37:U38"/>
    <mergeCell ref="V37:V38"/>
    <mergeCell ref="D34:D36"/>
    <mergeCell ref="L34:L36"/>
    <mergeCell ref="M34:M36"/>
    <mergeCell ref="N34:N36"/>
    <mergeCell ref="O34:O36"/>
    <mergeCell ref="P34:P36"/>
    <mergeCell ref="Q34:Q36"/>
    <mergeCell ref="R34:R36"/>
    <mergeCell ref="S34:S36"/>
    <mergeCell ref="N40:N41"/>
    <mergeCell ref="O40:O41"/>
    <mergeCell ref="P40:P41"/>
    <mergeCell ref="Q40:Q41"/>
    <mergeCell ref="R40:R41"/>
    <mergeCell ref="S40:S41"/>
    <mergeCell ref="T34:T36"/>
    <mergeCell ref="U34:U36"/>
    <mergeCell ref="V34:V36"/>
    <mergeCell ref="P50:P51"/>
    <mergeCell ref="Q50:Q51"/>
    <mergeCell ref="R50:R51"/>
    <mergeCell ref="S50:S51"/>
    <mergeCell ref="T40:T41"/>
    <mergeCell ref="U40:U41"/>
    <mergeCell ref="V40:V41"/>
    <mergeCell ref="W40:W41"/>
    <mergeCell ref="D42:D44"/>
    <mergeCell ref="L42:L44"/>
    <mergeCell ref="M42:M44"/>
    <mergeCell ref="N42:N44"/>
    <mergeCell ref="O42:O44"/>
    <mergeCell ref="P42:P44"/>
    <mergeCell ref="W42:W44"/>
    <mergeCell ref="Q42:Q44"/>
    <mergeCell ref="R42:R44"/>
    <mergeCell ref="S42:S44"/>
    <mergeCell ref="T42:T44"/>
    <mergeCell ref="U42:U44"/>
    <mergeCell ref="V42:V44"/>
    <mergeCell ref="D40:D41"/>
    <mergeCell ref="L40:L41"/>
    <mergeCell ref="M40:M41"/>
    <mergeCell ref="R56:R57"/>
    <mergeCell ref="S56:S57"/>
    <mergeCell ref="T50:T51"/>
    <mergeCell ref="U50:U51"/>
    <mergeCell ref="V50:V51"/>
    <mergeCell ref="W50:W51"/>
    <mergeCell ref="D53:D54"/>
    <mergeCell ref="L53:L54"/>
    <mergeCell ref="M53:M54"/>
    <mergeCell ref="N53:N54"/>
    <mergeCell ref="O53:O54"/>
    <mergeCell ref="P53:P54"/>
    <mergeCell ref="W53:W54"/>
    <mergeCell ref="Q53:Q54"/>
    <mergeCell ref="R53:R54"/>
    <mergeCell ref="S53:S54"/>
    <mergeCell ref="T53:T54"/>
    <mergeCell ref="U53:U54"/>
    <mergeCell ref="V53:V54"/>
    <mergeCell ref="D50:D51"/>
    <mergeCell ref="L50:L51"/>
    <mergeCell ref="M50:M51"/>
    <mergeCell ref="N50:N51"/>
    <mergeCell ref="O50:O51"/>
    <mergeCell ref="T56:T57"/>
    <mergeCell ref="U56:U57"/>
    <mergeCell ref="V56:V57"/>
    <mergeCell ref="W56:W57"/>
    <mergeCell ref="D87:D89"/>
    <mergeCell ref="L87:L89"/>
    <mergeCell ref="M87:M89"/>
    <mergeCell ref="N87:N89"/>
    <mergeCell ref="O87:O89"/>
    <mergeCell ref="P87:P89"/>
    <mergeCell ref="W87:W89"/>
    <mergeCell ref="Q87:Q89"/>
    <mergeCell ref="R87:R89"/>
    <mergeCell ref="S87:S89"/>
    <mergeCell ref="T87:T89"/>
    <mergeCell ref="U87:U89"/>
    <mergeCell ref="V87:V89"/>
    <mergeCell ref="D56:D57"/>
    <mergeCell ref="L56:L57"/>
    <mergeCell ref="M56:M57"/>
    <mergeCell ref="N56:N57"/>
    <mergeCell ref="O56:O57"/>
    <mergeCell ref="P56:P57"/>
    <mergeCell ref="Q56:Q57"/>
    <mergeCell ref="S109:S110"/>
    <mergeCell ref="T109:T110"/>
    <mergeCell ref="U109:U110"/>
    <mergeCell ref="V109:V110"/>
    <mergeCell ref="W109:W110"/>
    <mergeCell ref="U92:U94"/>
    <mergeCell ref="V92:V94"/>
    <mergeCell ref="W92:W94"/>
    <mergeCell ref="L109:L110"/>
    <mergeCell ref="M109:M110"/>
    <mergeCell ref="N109:N110"/>
    <mergeCell ref="O109:O110"/>
    <mergeCell ref="P109:P110"/>
    <mergeCell ref="Q109:Q110"/>
    <mergeCell ref="R109:R110"/>
    <mergeCell ref="L92:L94"/>
    <mergeCell ref="M92:M94"/>
    <mergeCell ref="N92:N94"/>
    <mergeCell ref="O92:O94"/>
    <mergeCell ref="P92:P94"/>
    <mergeCell ref="Q92:Q94"/>
    <mergeCell ref="R92:R94"/>
    <mergeCell ref="S92:S94"/>
    <mergeCell ref="T92:T94"/>
  </mergeCells>
  <hyperlinks>
    <hyperlink ref="B1" location="Contenido!B21" display="Volver al menú" xr:uid="{00000000-0004-0000-0500-000000000000}"/>
  </hyperlinks>
  <pageMargins left="0" right="0" top="1.5748031496062993" bottom="0.59055118110236227" header="0" footer="0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2"/>
  <sheetViews>
    <sheetView showGridLines="0" workbookViewId="0">
      <selection activeCell="B15" sqref="B15"/>
    </sheetView>
  </sheetViews>
  <sheetFormatPr baseColWidth="10" defaultColWidth="11.453125" defaultRowHeight="12.5" x14ac:dyDescent="0.25"/>
  <cols>
    <col min="1" max="1" width="11.453125" style="5"/>
    <col min="2" max="2" width="58.453125" style="5" bestFit="1" customWidth="1"/>
    <col min="3" max="3" width="12.7265625" style="5" customWidth="1"/>
    <col min="4" max="4" width="11.453125" style="5"/>
    <col min="5" max="5" width="10.453125" style="5" bestFit="1" customWidth="1"/>
    <col min="6" max="16384" width="11.453125" style="5"/>
  </cols>
  <sheetData>
    <row r="1" spans="1:6" ht="14.5" x14ac:dyDescent="0.35">
      <c r="A1" s="48" t="s">
        <v>5</v>
      </c>
      <c r="B1" s="4"/>
      <c r="F1" s="6"/>
    </row>
    <row r="2" spans="1:6" x14ac:dyDescent="0.25">
      <c r="A2" s="4"/>
      <c r="B2" s="4"/>
      <c r="F2" s="6"/>
    </row>
    <row r="3" spans="1:6" x14ac:dyDescent="0.25">
      <c r="A3" s="4"/>
      <c r="B3" s="4"/>
      <c r="F3" s="6"/>
    </row>
    <row r="4" spans="1:6" ht="26" x14ac:dyDescent="0.6">
      <c r="A4" s="4"/>
      <c r="B4" s="446" t="s">
        <v>6</v>
      </c>
      <c r="C4" s="446"/>
      <c r="D4" s="446"/>
      <c r="E4" s="446"/>
    </row>
    <row r="5" spans="1:6" ht="18.5" x14ac:dyDescent="0.45">
      <c r="A5" s="4"/>
      <c r="B5" s="447" t="s">
        <v>263</v>
      </c>
      <c r="C5" s="447"/>
      <c r="D5" s="447"/>
      <c r="E5" s="447"/>
    </row>
    <row r="6" spans="1:6" x14ac:dyDescent="0.25">
      <c r="A6" s="4"/>
      <c r="B6" s="7"/>
    </row>
    <row r="7" spans="1:6" x14ac:dyDescent="0.25">
      <c r="A7" s="4"/>
      <c r="B7" s="7"/>
    </row>
    <row r="8" spans="1:6" x14ac:dyDescent="0.25">
      <c r="A8" s="4"/>
      <c r="B8" s="7"/>
    </row>
    <row r="9" spans="1:6" ht="13.5" thickBot="1" x14ac:dyDescent="0.35">
      <c r="A9" s="4"/>
      <c r="B9" s="7"/>
      <c r="D9" s="335"/>
    </row>
    <row r="10" spans="1:6" ht="13" thickBot="1" x14ac:dyDescent="0.3">
      <c r="B10" s="364" t="s">
        <v>264</v>
      </c>
      <c r="C10" s="364" t="s">
        <v>265</v>
      </c>
      <c r="D10" s="364" t="s">
        <v>266</v>
      </c>
      <c r="E10" s="365" t="s">
        <v>267</v>
      </c>
    </row>
    <row r="11" spans="1:6" ht="17.149999999999999" customHeight="1" x14ac:dyDescent="0.25">
      <c r="B11" s="361" t="s">
        <v>268</v>
      </c>
      <c r="C11" s="362">
        <v>373000</v>
      </c>
      <c r="D11" s="362">
        <v>333000</v>
      </c>
      <c r="E11" s="363">
        <f>((C11/D11)-1)</f>
        <v>0.12012012012012008</v>
      </c>
      <c r="F11" s="334"/>
    </row>
    <row r="12" spans="1:6" ht="17.149999999999999" customHeight="1" x14ac:dyDescent="0.25">
      <c r="B12" s="266" t="s">
        <v>269</v>
      </c>
      <c r="C12" s="357">
        <v>155000</v>
      </c>
      <c r="D12" s="357">
        <v>139000</v>
      </c>
      <c r="E12" s="363">
        <f t="shared" ref="E12:E31" si="0">((C12/D12)-1)</f>
        <v>0.1151079136690647</v>
      </c>
      <c r="F12" s="334"/>
    </row>
    <row r="13" spans="1:6" ht="17.149999999999999" customHeight="1" x14ac:dyDescent="0.25">
      <c r="B13" s="266" t="s">
        <v>270</v>
      </c>
      <c r="C13" s="357">
        <v>155000</v>
      </c>
      <c r="D13" s="357">
        <v>139000</v>
      </c>
      <c r="E13" s="363">
        <f t="shared" si="0"/>
        <v>0.1151079136690647</v>
      </c>
      <c r="F13" s="334"/>
    </row>
    <row r="14" spans="1:6" ht="17.149999999999999" customHeight="1" x14ac:dyDescent="0.25">
      <c r="B14" s="266" t="s">
        <v>271</v>
      </c>
      <c r="C14" s="357">
        <v>37000</v>
      </c>
      <c r="D14" s="357">
        <v>33000</v>
      </c>
      <c r="E14" s="363">
        <f t="shared" si="0"/>
        <v>0.1212121212121211</v>
      </c>
      <c r="F14" s="334"/>
    </row>
    <row r="15" spans="1:6" ht="17.149999999999999" customHeight="1" x14ac:dyDescent="0.25">
      <c r="B15" s="266" t="s">
        <v>272</v>
      </c>
      <c r="C15" s="357">
        <v>37000</v>
      </c>
      <c r="D15" s="357">
        <v>33000</v>
      </c>
      <c r="E15" s="363">
        <f t="shared" si="0"/>
        <v>0.1212121212121211</v>
      </c>
      <c r="F15" s="334"/>
    </row>
    <row r="16" spans="1:6" ht="17.149999999999999" customHeight="1" x14ac:dyDescent="0.25">
      <c r="B16" s="266" t="s">
        <v>273</v>
      </c>
      <c r="C16" s="357">
        <v>60000</v>
      </c>
      <c r="D16" s="358">
        <v>54000</v>
      </c>
      <c r="E16" s="363">
        <f t="shared" si="0"/>
        <v>0.11111111111111116</v>
      </c>
      <c r="F16" s="334"/>
    </row>
    <row r="17" spans="2:6" ht="17.149999999999999" customHeight="1" x14ac:dyDescent="0.25">
      <c r="B17" s="266" t="s">
        <v>274</v>
      </c>
      <c r="C17" s="357">
        <v>65000</v>
      </c>
      <c r="D17" s="358">
        <v>58000</v>
      </c>
      <c r="E17" s="363">
        <f t="shared" si="0"/>
        <v>0.1206896551724137</v>
      </c>
      <c r="F17" s="334"/>
    </row>
    <row r="18" spans="2:6" ht="17.149999999999999" customHeight="1" x14ac:dyDescent="0.25">
      <c r="B18" s="266" t="s">
        <v>275</v>
      </c>
      <c r="C18" s="357">
        <v>32000</v>
      </c>
      <c r="D18" s="357">
        <v>29000</v>
      </c>
      <c r="E18" s="363">
        <f t="shared" si="0"/>
        <v>0.10344827586206895</v>
      </c>
      <c r="F18" s="334"/>
    </row>
    <row r="19" spans="2:6" ht="17.149999999999999" customHeight="1" x14ac:dyDescent="0.3">
      <c r="B19" s="366" t="s">
        <v>276</v>
      </c>
      <c r="C19" s="357">
        <v>863000</v>
      </c>
      <c r="D19" s="357">
        <v>769000</v>
      </c>
      <c r="E19" s="363">
        <f t="shared" si="0"/>
        <v>0.12223667100130031</v>
      </c>
      <c r="F19" s="334"/>
    </row>
    <row r="20" spans="2:6" ht="17.149999999999999" customHeight="1" x14ac:dyDescent="0.3">
      <c r="B20" s="366" t="s">
        <v>277</v>
      </c>
      <c r="C20" s="357">
        <v>863000</v>
      </c>
      <c r="D20" s="357">
        <v>769000</v>
      </c>
      <c r="E20" s="363">
        <f t="shared" si="0"/>
        <v>0.12223667100130031</v>
      </c>
      <c r="F20" s="334"/>
    </row>
    <row r="21" spans="2:6" ht="17.149999999999999" customHeight="1" x14ac:dyDescent="0.25">
      <c r="B21" s="266" t="s">
        <v>278</v>
      </c>
      <c r="C21" s="357">
        <v>32000</v>
      </c>
      <c r="D21" s="357">
        <v>29000</v>
      </c>
      <c r="E21" s="363">
        <f t="shared" si="0"/>
        <v>0.10344827586206895</v>
      </c>
      <c r="F21" s="334"/>
    </row>
    <row r="22" spans="2:6" ht="17.149999999999999" customHeight="1" x14ac:dyDescent="0.25">
      <c r="B22" s="266" t="s">
        <v>279</v>
      </c>
      <c r="C22" s="357">
        <v>7000</v>
      </c>
      <c r="D22" s="357">
        <v>7000</v>
      </c>
      <c r="E22" s="363">
        <f t="shared" si="0"/>
        <v>0</v>
      </c>
      <c r="F22" s="334"/>
    </row>
    <row r="23" spans="2:6" ht="17.149999999999999" customHeight="1" x14ac:dyDescent="0.25">
      <c r="B23" s="266" t="s">
        <v>280</v>
      </c>
      <c r="C23" s="359">
        <v>4000</v>
      </c>
      <c r="D23" s="359">
        <v>4000</v>
      </c>
      <c r="E23" s="363">
        <f t="shared" si="0"/>
        <v>0</v>
      </c>
      <c r="F23" s="334"/>
    </row>
    <row r="24" spans="2:6" ht="17.149999999999999" customHeight="1" x14ac:dyDescent="0.25">
      <c r="B24" s="266" t="s">
        <v>281</v>
      </c>
      <c r="C24" s="359">
        <v>12000</v>
      </c>
      <c r="D24" s="359">
        <v>11000</v>
      </c>
      <c r="E24" s="363">
        <f t="shared" si="0"/>
        <v>9.0909090909090828E-2</v>
      </c>
      <c r="F24" s="334"/>
    </row>
    <row r="25" spans="2:6" ht="17.149999999999999" customHeight="1" x14ac:dyDescent="0.25">
      <c r="B25" s="266" t="s">
        <v>282</v>
      </c>
      <c r="C25" s="359">
        <v>77000</v>
      </c>
      <c r="D25" s="359">
        <v>69000</v>
      </c>
      <c r="E25" s="363">
        <f t="shared" si="0"/>
        <v>0.11594202898550732</v>
      </c>
      <c r="F25" s="334"/>
    </row>
    <row r="26" spans="2:6" ht="17.149999999999999" customHeight="1" x14ac:dyDescent="0.3">
      <c r="B26" s="366" t="s">
        <v>283</v>
      </c>
      <c r="C26" s="359">
        <v>77000</v>
      </c>
      <c r="D26" s="359">
        <v>69000</v>
      </c>
      <c r="E26" s="363">
        <f t="shared" si="0"/>
        <v>0.11594202898550732</v>
      </c>
      <c r="F26" s="334"/>
    </row>
    <row r="27" spans="2:6" ht="17.149999999999999" customHeight="1" x14ac:dyDescent="0.25">
      <c r="B27" s="266" t="s">
        <v>284</v>
      </c>
      <c r="C27" s="359">
        <v>143000</v>
      </c>
      <c r="D27" s="359">
        <v>128000</v>
      </c>
      <c r="E27" s="363">
        <f t="shared" si="0"/>
        <v>0.1171875</v>
      </c>
      <c r="F27" s="334"/>
    </row>
    <row r="28" spans="2:6" ht="17.149999999999999" customHeight="1" x14ac:dyDescent="0.25">
      <c r="B28" s="266" t="s">
        <v>285</v>
      </c>
      <c r="C28" s="359">
        <v>143000</v>
      </c>
      <c r="D28" s="359">
        <v>128000</v>
      </c>
      <c r="E28" s="363">
        <f t="shared" si="0"/>
        <v>0.1171875</v>
      </c>
      <c r="F28" s="334"/>
    </row>
    <row r="29" spans="2:6" ht="17.149999999999999" customHeight="1" x14ac:dyDescent="0.25">
      <c r="B29" s="266" t="s">
        <v>286</v>
      </c>
      <c r="C29" s="359">
        <v>430000</v>
      </c>
      <c r="D29" s="359">
        <v>384000</v>
      </c>
      <c r="E29" s="363">
        <f t="shared" si="0"/>
        <v>0.11979166666666674</v>
      </c>
      <c r="F29" s="334"/>
    </row>
    <row r="30" spans="2:6" ht="17.149999999999999" customHeight="1" x14ac:dyDescent="0.3">
      <c r="B30" s="366" t="s">
        <v>287</v>
      </c>
      <c r="C30" s="359">
        <v>337000</v>
      </c>
      <c r="D30" s="359">
        <v>301000</v>
      </c>
      <c r="E30" s="363">
        <f t="shared" si="0"/>
        <v>0.11960132890365438</v>
      </c>
      <c r="F30" s="334"/>
    </row>
    <row r="31" spans="2:6" ht="13" thickBot="1" x14ac:dyDescent="0.3">
      <c r="B31" s="367" t="s">
        <v>288</v>
      </c>
      <c r="C31" s="360">
        <v>123000</v>
      </c>
      <c r="D31" s="360">
        <v>110000</v>
      </c>
      <c r="E31" s="363">
        <f t="shared" si="0"/>
        <v>0.11818181818181817</v>
      </c>
      <c r="F31" s="334"/>
    </row>
    <row r="32" spans="2:6" x14ac:dyDescent="0.25">
      <c r="D32" s="5" t="s">
        <v>289</v>
      </c>
    </row>
  </sheetData>
  <sheetProtection algorithmName="SHA-512" hashValue="OH4yCfZvdYP2KWF5xF6dnsP2JVe6Men/yKjUps/H+VSwWWFh34E9aZbZCQXhr15CwakeXXXa7H9vhp7BLQsKjg==" saltValue="2uAV+O1gcFqt9+eIDUeI/w==" spinCount="100000" sheet="1" formatCells="0" formatColumns="0" formatRows="0" insertColumns="0" insertRows="0" insertHyperlinks="0" deleteColumns="0" deleteRows="0"/>
  <mergeCells count="2">
    <mergeCell ref="B4:E4"/>
    <mergeCell ref="B5:E5"/>
  </mergeCells>
  <hyperlinks>
    <hyperlink ref="A1" location="Contenido!A1" display="Volver al menú" xr:uid="{00000000-0004-0000-0600-000000000000}"/>
  </hyperlinks>
  <pageMargins left="0.75" right="0.75" top="1" bottom="1" header="0" footer="0"/>
  <pageSetup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9456368785754BADEA9CFBDE99EE13" ma:contentTypeVersion="18" ma:contentTypeDescription="Crear nuevo documento." ma:contentTypeScope="" ma:versionID="419373c5b74f91e5caec7a453a73dbb8">
  <xsd:schema xmlns:xsd="http://www.w3.org/2001/XMLSchema" xmlns:xs="http://www.w3.org/2001/XMLSchema" xmlns:p="http://schemas.microsoft.com/office/2006/metadata/properties" xmlns:ns2="d91cec14-1a71-4ce9-89da-497bb67cbb7c" xmlns:ns3="aea7a327-8caf-4af8-9538-fb328a57545b" xmlns:ns4="723d44a2-51b0-482f-af31-1e8898b1ce90" targetNamespace="http://schemas.microsoft.com/office/2006/metadata/properties" ma:root="true" ma:fieldsID="93cf0e623e7fb75ffba5e96fa70296ed" ns2:_="" ns3:_="" ns4:_="">
    <xsd:import namespace="d91cec14-1a71-4ce9-89da-497bb67cbb7c"/>
    <xsd:import namespace="aea7a327-8caf-4af8-9538-fb328a57545b"/>
    <xsd:import namespace="723d44a2-51b0-482f-af31-1e8898b1ce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cec14-1a71-4ce9-89da-497bb67cbb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7a327-8caf-4af8-9538-fb328a5754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d068974-5b92-4f84-9f7a-5b28e50c74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d44a2-51b0-482f-af31-1e8898b1ce9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7c09bd2-8d73-4197-98b7-deb45bfacb59}" ma:internalName="TaxCatchAll" ma:showField="CatchAllData" ma:web="723d44a2-51b0-482f-af31-1e8898b1c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3d44a2-51b0-482f-af31-1e8898b1ce90" xsi:nil="true"/>
    <lcf76f155ced4ddcb4097134ff3c332f xmlns="aea7a327-8caf-4af8-9538-fb328a57545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7F6B5C-3751-49F2-90B2-5BA0177D6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cec14-1a71-4ce9-89da-497bb67cbb7c"/>
    <ds:schemaRef ds:uri="aea7a327-8caf-4af8-9538-fb328a57545b"/>
    <ds:schemaRef ds:uri="723d44a2-51b0-482f-af31-1e8898b1ce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F6B646-D6B1-4C49-B3C6-D5741BF15250}">
  <ds:schemaRefs>
    <ds:schemaRef ds:uri="http://schemas.microsoft.com/office/2006/documentManagement/types"/>
    <ds:schemaRef ds:uri="http://purl.org/dc/elements/1.1/"/>
    <ds:schemaRef ds:uri="aea7a327-8caf-4af8-9538-fb328a57545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23d44a2-51b0-482f-af31-1e8898b1ce90"/>
    <ds:schemaRef ds:uri="http://purl.org/dc/dcmitype/"/>
    <ds:schemaRef ds:uri="d91cec14-1a71-4ce9-89da-497bb67cbb7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27014C-6230-4B60-9638-0FEF3509C8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Contenido</vt:lpstr>
      <vt:lpstr>Valor de los Proyectos2022 (2)</vt:lpstr>
      <vt:lpstr>Valores Matricula2022_2023</vt:lpstr>
      <vt:lpstr>Valores Matricula2017-2018 (2)</vt:lpstr>
      <vt:lpstr>OtrosConceptos 2022_2023</vt:lpstr>
      <vt:lpstr>'Valores Matricula2017-2018 (2)'!Área_de_impresión</vt:lpstr>
      <vt:lpstr>'Valores Matricula2022_2023'!Área_de_impresión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Carolina Guarnizo Sánchez</dc:creator>
  <cp:keywords/>
  <dc:description/>
  <cp:lastModifiedBy>Francisco Javier Pabon Becerra</cp:lastModifiedBy>
  <cp:revision/>
  <dcterms:created xsi:type="dcterms:W3CDTF">2015-11-22T13:47:05Z</dcterms:created>
  <dcterms:modified xsi:type="dcterms:W3CDTF">2022-12-15T15:52:25Z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0x010100099456368785754BADEA9CFBDE99EE13</vt:lpwstr>
  </property>
  <property fmtid="{D5CDD505-2E9C-101B-9397-08002B2CF9AE}" pid="3" name="MediaServiceImageTags">
    <vt:lpwstr/>
  </property>
</Properties>
</file>